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отчет движ\2022-2023-1\"/>
    </mc:Choice>
  </mc:AlternateContent>
  <bookViews>
    <workbookView xWindow="0" yWindow="0" windowWidth="24000" windowHeight="11025"/>
  </bookViews>
  <sheets>
    <sheet name="движ" sheetId="2" r:id="rId1"/>
    <sheet name="выбыл" sheetId="4" r:id="rId2"/>
    <sheet name="прибыл" sheetId="5" r:id="rId3"/>
    <sheet name="1 сынып" sheetId="8" r:id="rId4"/>
    <sheet name="успеваемость" sheetId="7" r:id="rId5"/>
  </sheets>
  <definedNames>
    <definedName name="_xlnm.Print_Area" localSheetId="1">выбыл!$A$1:$BF$249</definedName>
    <definedName name="_xlnm.Print_Area" localSheetId="0">движ!$A$1:$AF$325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47" i="2" l="1"/>
  <c r="AE247" i="2"/>
  <c r="Z247" i="2"/>
  <c r="D247" i="2" s="1"/>
  <c r="Y247" i="2"/>
  <c r="N247" i="2"/>
  <c r="M247" i="2"/>
  <c r="C247" i="2"/>
  <c r="AF166" i="2"/>
  <c r="AE166" i="2"/>
  <c r="Z166" i="2"/>
  <c r="Y166" i="2"/>
  <c r="N166" i="2"/>
  <c r="M166" i="2"/>
  <c r="D166" i="2"/>
  <c r="C166" i="2"/>
  <c r="AF125" i="2"/>
  <c r="AE125" i="2"/>
  <c r="Z125" i="2"/>
  <c r="Y125" i="2"/>
  <c r="N125" i="2"/>
  <c r="M125" i="2"/>
  <c r="D125" i="2"/>
  <c r="C125" i="2"/>
  <c r="A286" i="2"/>
  <c r="A245" i="2"/>
  <c r="A205" i="2"/>
  <c r="A164" i="2"/>
  <c r="A123" i="2"/>
  <c r="A83" i="2"/>
  <c r="A42" i="2"/>
  <c r="K205" i="4" l="1"/>
  <c r="K154" i="4"/>
  <c r="K104" i="4"/>
  <c r="K54" i="4"/>
  <c r="K7" i="4"/>
  <c r="K6" i="4"/>
  <c r="K215" i="4"/>
  <c r="K213" i="4"/>
  <c r="K211" i="4"/>
  <c r="K210" i="4"/>
  <c r="K209" i="4"/>
  <c r="K208" i="4"/>
  <c r="K207" i="4"/>
  <c r="K206" i="4"/>
  <c r="I55" i="8" l="1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K214" i="4"/>
  <c r="K212" i="4"/>
  <c r="AE226" i="4"/>
  <c r="AD255" i="2" l="1"/>
  <c r="AD253" i="2" s="1"/>
  <c r="AC255" i="2"/>
  <c r="AC253" i="2" s="1"/>
  <c r="AB255" i="2"/>
  <c r="AB253" i="2" s="1"/>
  <c r="AA255" i="2"/>
  <c r="AA253" i="2" s="1"/>
  <c r="X255" i="2"/>
  <c r="X253" i="2" s="1"/>
  <c r="W255" i="2"/>
  <c r="W253" i="2" s="1"/>
  <c r="V255" i="2"/>
  <c r="V253" i="2" s="1"/>
  <c r="U255" i="2"/>
  <c r="U253" i="2" s="1"/>
  <c r="T255" i="2"/>
  <c r="T253" i="2" s="1"/>
  <c r="S255" i="2"/>
  <c r="S253" i="2" s="1"/>
  <c r="R255" i="2"/>
  <c r="R253" i="2" s="1"/>
  <c r="Q255" i="2"/>
  <c r="Q253" i="2" s="1"/>
  <c r="P255" i="2"/>
  <c r="P253" i="2" s="1"/>
  <c r="O255" i="2"/>
  <c r="O253" i="2" s="1"/>
  <c r="L255" i="2"/>
  <c r="L253" i="2" s="1"/>
  <c r="K255" i="2"/>
  <c r="K253" i="2" s="1"/>
  <c r="J255" i="2"/>
  <c r="J253" i="2" s="1"/>
  <c r="I255" i="2"/>
  <c r="I253" i="2" s="1"/>
  <c r="H255" i="2"/>
  <c r="H253" i="2" s="1"/>
  <c r="G255" i="2"/>
  <c r="G253" i="2" s="1"/>
  <c r="F255" i="2"/>
  <c r="F253" i="2" s="1"/>
  <c r="E255" i="2"/>
  <c r="E253" i="2" s="1"/>
  <c r="AF254" i="2"/>
  <c r="AE254" i="2"/>
  <c r="Z254" i="2"/>
  <c r="Y254" i="2"/>
  <c r="N254" i="2"/>
  <c r="M254" i="2"/>
  <c r="AD174" i="2"/>
  <c r="AD172" i="2" s="1"/>
  <c r="AC174" i="2"/>
  <c r="AC172" i="2" s="1"/>
  <c r="AB174" i="2"/>
  <c r="AB172" i="2" s="1"/>
  <c r="AA174" i="2"/>
  <c r="AA172" i="2" s="1"/>
  <c r="X174" i="2"/>
  <c r="X172" i="2" s="1"/>
  <c r="W174" i="2"/>
  <c r="W172" i="2" s="1"/>
  <c r="V174" i="2"/>
  <c r="V172" i="2" s="1"/>
  <c r="U174" i="2"/>
  <c r="U172" i="2" s="1"/>
  <c r="T174" i="2"/>
  <c r="T172" i="2" s="1"/>
  <c r="S174" i="2"/>
  <c r="S172" i="2" s="1"/>
  <c r="R174" i="2"/>
  <c r="R172" i="2" s="1"/>
  <c r="Q174" i="2"/>
  <c r="Q172" i="2" s="1"/>
  <c r="P174" i="2"/>
  <c r="P172" i="2" s="1"/>
  <c r="O174" i="2"/>
  <c r="O172" i="2" s="1"/>
  <c r="L174" i="2"/>
  <c r="L172" i="2" s="1"/>
  <c r="K174" i="2"/>
  <c r="K172" i="2" s="1"/>
  <c r="J174" i="2"/>
  <c r="J172" i="2" s="1"/>
  <c r="I174" i="2"/>
  <c r="I172" i="2" s="1"/>
  <c r="H174" i="2"/>
  <c r="H172" i="2" s="1"/>
  <c r="G174" i="2"/>
  <c r="G172" i="2" s="1"/>
  <c r="F174" i="2"/>
  <c r="F172" i="2" s="1"/>
  <c r="E174" i="2"/>
  <c r="E172" i="2" s="1"/>
  <c r="AF173" i="2"/>
  <c r="AE173" i="2"/>
  <c r="Z173" i="2"/>
  <c r="Y173" i="2"/>
  <c r="N173" i="2"/>
  <c r="M173" i="2"/>
  <c r="AD133" i="2"/>
  <c r="AD131" i="2" s="1"/>
  <c r="AC133" i="2"/>
  <c r="AC131" i="2" s="1"/>
  <c r="AB133" i="2"/>
  <c r="AB131" i="2" s="1"/>
  <c r="AA133" i="2"/>
  <c r="AA131" i="2" s="1"/>
  <c r="X133" i="2"/>
  <c r="X131" i="2" s="1"/>
  <c r="W133" i="2"/>
  <c r="W131" i="2" s="1"/>
  <c r="V133" i="2"/>
  <c r="V131" i="2" s="1"/>
  <c r="U133" i="2"/>
  <c r="U131" i="2" s="1"/>
  <c r="T133" i="2"/>
  <c r="T131" i="2" s="1"/>
  <c r="S133" i="2"/>
  <c r="S131" i="2" s="1"/>
  <c r="R133" i="2"/>
  <c r="R131" i="2" s="1"/>
  <c r="Q133" i="2"/>
  <c r="Q131" i="2" s="1"/>
  <c r="P133" i="2"/>
  <c r="P131" i="2" s="1"/>
  <c r="O133" i="2"/>
  <c r="O131" i="2" s="1"/>
  <c r="L133" i="2"/>
  <c r="L131" i="2" s="1"/>
  <c r="K133" i="2"/>
  <c r="K131" i="2" s="1"/>
  <c r="J133" i="2"/>
  <c r="J131" i="2" s="1"/>
  <c r="I133" i="2"/>
  <c r="I131" i="2" s="1"/>
  <c r="H133" i="2"/>
  <c r="H131" i="2" s="1"/>
  <c r="G133" i="2"/>
  <c r="G131" i="2" s="1"/>
  <c r="F133" i="2"/>
  <c r="F131" i="2" s="1"/>
  <c r="E133" i="2"/>
  <c r="E131" i="2" s="1"/>
  <c r="AF132" i="2"/>
  <c r="AE132" i="2"/>
  <c r="Z132" i="2"/>
  <c r="Y132" i="2"/>
  <c r="N132" i="2"/>
  <c r="M132" i="2"/>
  <c r="AD52" i="2"/>
  <c r="AD50" i="2" s="1"/>
  <c r="AC52" i="2"/>
  <c r="AC50" i="2" s="1"/>
  <c r="AB52" i="2"/>
  <c r="AB50" i="2" s="1"/>
  <c r="AA52" i="2"/>
  <c r="AA50" i="2" s="1"/>
  <c r="X52" i="2"/>
  <c r="X50" i="2" s="1"/>
  <c r="W52" i="2"/>
  <c r="W50" i="2" s="1"/>
  <c r="V52" i="2"/>
  <c r="V50" i="2" s="1"/>
  <c r="U52" i="2"/>
  <c r="U50" i="2" s="1"/>
  <c r="T52" i="2"/>
  <c r="T50" i="2" s="1"/>
  <c r="S52" i="2"/>
  <c r="S50" i="2" s="1"/>
  <c r="R52" i="2"/>
  <c r="R50" i="2" s="1"/>
  <c r="Q52" i="2"/>
  <c r="Q50" i="2" s="1"/>
  <c r="P52" i="2"/>
  <c r="P50" i="2" s="1"/>
  <c r="O52" i="2"/>
  <c r="O50" i="2" s="1"/>
  <c r="L52" i="2"/>
  <c r="L50" i="2" s="1"/>
  <c r="K52" i="2"/>
  <c r="K50" i="2" s="1"/>
  <c r="J52" i="2"/>
  <c r="J50" i="2" s="1"/>
  <c r="I52" i="2"/>
  <c r="I50" i="2" s="1"/>
  <c r="H52" i="2"/>
  <c r="H50" i="2" s="1"/>
  <c r="G52" i="2"/>
  <c r="G50" i="2" s="1"/>
  <c r="F52" i="2"/>
  <c r="F50" i="2" s="1"/>
  <c r="E52" i="2"/>
  <c r="E50" i="2" s="1"/>
  <c r="AF51" i="2"/>
  <c r="AE51" i="2"/>
  <c r="Z51" i="2"/>
  <c r="Y51" i="2"/>
  <c r="N51" i="2"/>
  <c r="M51" i="2"/>
  <c r="AB11" i="2"/>
  <c r="AB9" i="2" s="1"/>
  <c r="AC11" i="2"/>
  <c r="AC9" i="2" s="1"/>
  <c r="AD11" i="2"/>
  <c r="AD9" i="2" s="1"/>
  <c r="AA11" i="2"/>
  <c r="AA9" i="2" s="1"/>
  <c r="P11" i="2"/>
  <c r="P9" i="2" s="1"/>
  <c r="Q11" i="2"/>
  <c r="Q9" i="2" s="1"/>
  <c r="R11" i="2"/>
  <c r="R9" i="2" s="1"/>
  <c r="S11" i="2"/>
  <c r="S9" i="2" s="1"/>
  <c r="T11" i="2"/>
  <c r="T9" i="2" s="1"/>
  <c r="U11" i="2"/>
  <c r="U9" i="2" s="1"/>
  <c r="V11" i="2"/>
  <c r="V9" i="2" s="1"/>
  <c r="W11" i="2"/>
  <c r="W9" i="2" s="1"/>
  <c r="X11" i="2"/>
  <c r="X9" i="2" s="1"/>
  <c r="O11" i="2"/>
  <c r="O9" i="2" s="1"/>
  <c r="F11" i="2"/>
  <c r="G11" i="2"/>
  <c r="H11" i="2"/>
  <c r="I11" i="2"/>
  <c r="J11" i="2"/>
  <c r="K11" i="2"/>
  <c r="L11" i="2"/>
  <c r="E11" i="2"/>
  <c r="AH196" i="4"/>
  <c r="AH188" i="4"/>
  <c r="AH182" i="4"/>
  <c r="D132" i="2" l="1"/>
  <c r="C132" i="2"/>
  <c r="D254" i="2"/>
  <c r="C173" i="2"/>
  <c r="C51" i="2"/>
  <c r="D51" i="2"/>
  <c r="C254" i="2"/>
  <c r="D173" i="2"/>
  <c r="L186" i="7" l="1"/>
  <c r="M186" i="7"/>
  <c r="L187" i="7"/>
  <c r="M187" i="7"/>
  <c r="L188" i="7"/>
  <c r="M188" i="7"/>
  <c r="F188" i="7"/>
  <c r="L189" i="7"/>
  <c r="M189" i="7"/>
  <c r="L190" i="7"/>
  <c r="M190" i="7"/>
  <c r="L191" i="7"/>
  <c r="M191" i="7"/>
  <c r="L192" i="7"/>
  <c r="M192" i="7"/>
  <c r="S246" i="2"/>
  <c r="Q246" i="2"/>
  <c r="I246" i="2"/>
  <c r="G246" i="2"/>
  <c r="AO230" i="4"/>
  <c r="AO228" i="4"/>
  <c r="AO229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13" i="4"/>
  <c r="AO212" i="4"/>
  <c r="AO211" i="4"/>
  <c r="AO210" i="4"/>
  <c r="AO209" i="4"/>
  <c r="AO208" i="4"/>
  <c r="AO207" i="4"/>
  <c r="AO206" i="4"/>
  <c r="AO205" i="4"/>
  <c r="AO231" i="4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 s="1"/>
  <c r="I5" i="8"/>
  <c r="C6" i="8"/>
  <c r="K62" i="4"/>
  <c r="K61" i="4"/>
  <c r="U43" i="2" s="1"/>
  <c r="AI247" i="4"/>
  <c r="K223" i="5"/>
  <c r="K222" i="5"/>
  <c r="K221" i="5"/>
  <c r="K220" i="5"/>
  <c r="K219" i="5"/>
  <c r="K218" i="5"/>
  <c r="K217" i="5"/>
  <c r="K216" i="5"/>
  <c r="K215" i="5"/>
  <c r="K214" i="5"/>
  <c r="K171" i="5"/>
  <c r="K170" i="5"/>
  <c r="K169" i="5"/>
  <c r="K168" i="5"/>
  <c r="K167" i="5"/>
  <c r="K166" i="5"/>
  <c r="K165" i="5"/>
  <c r="K164" i="5"/>
  <c r="K163" i="5"/>
  <c r="K162" i="5"/>
  <c r="K161" i="5"/>
  <c r="K119" i="5"/>
  <c r="K118" i="5"/>
  <c r="K117" i="5"/>
  <c r="K116" i="5"/>
  <c r="K115" i="5"/>
  <c r="K114" i="5"/>
  <c r="K113" i="5"/>
  <c r="K112" i="5"/>
  <c r="K111" i="5"/>
  <c r="K110" i="5"/>
  <c r="K109" i="5"/>
  <c r="K67" i="5"/>
  <c r="K66" i="5"/>
  <c r="K65" i="5"/>
  <c r="K64" i="5"/>
  <c r="K63" i="5"/>
  <c r="K62" i="5"/>
  <c r="K61" i="5"/>
  <c r="K60" i="5"/>
  <c r="K59" i="5"/>
  <c r="K58" i="5"/>
  <c r="K57" i="5"/>
  <c r="X257" i="5"/>
  <c r="X250" i="5"/>
  <c r="AE247" i="5"/>
  <c r="AE248" i="5"/>
  <c r="AE249" i="5"/>
  <c r="X219" i="5"/>
  <c r="J252" i="5"/>
  <c r="J253" i="5"/>
  <c r="J254" i="5"/>
  <c r="J255" i="5"/>
  <c r="K16" i="5"/>
  <c r="K15" i="5"/>
  <c r="K14" i="5"/>
  <c r="K13" i="5"/>
  <c r="K12" i="5"/>
  <c r="K11" i="5"/>
  <c r="K10" i="5"/>
  <c r="K9" i="5"/>
  <c r="K8" i="5"/>
  <c r="K7" i="5"/>
  <c r="K6" i="5"/>
  <c r="N40" i="5"/>
  <c r="U31" i="5"/>
  <c r="U32" i="5"/>
  <c r="U33" i="5"/>
  <c r="U34" i="5"/>
  <c r="U35" i="5"/>
  <c r="U36" i="5"/>
  <c r="U37" i="5"/>
  <c r="U38" i="5"/>
  <c r="U39" i="5"/>
  <c r="J256" i="5"/>
  <c r="J258" i="5"/>
  <c r="K16" i="4"/>
  <c r="K15" i="4"/>
  <c r="AA2" i="2" s="1"/>
  <c r="K14" i="4"/>
  <c r="K13" i="4"/>
  <c r="U2" i="2" s="1"/>
  <c r="K12" i="4"/>
  <c r="S2" i="2" s="1"/>
  <c r="K11" i="4"/>
  <c r="K10" i="4"/>
  <c r="K9" i="4"/>
  <c r="K8" i="4"/>
  <c r="K64" i="4"/>
  <c r="AC43" i="2" s="1"/>
  <c r="K63" i="4"/>
  <c r="AA43" i="2" s="1"/>
  <c r="K60" i="4"/>
  <c r="S43" i="2" s="1"/>
  <c r="K59" i="4"/>
  <c r="Q43" i="2" s="1"/>
  <c r="K58" i="4"/>
  <c r="O43" i="2" s="1"/>
  <c r="K57" i="4"/>
  <c r="K43" i="2" s="1"/>
  <c r="K56" i="4"/>
  <c r="I43" i="2" s="1"/>
  <c r="K55" i="4"/>
  <c r="G43" i="2" s="1"/>
  <c r="E43" i="2"/>
  <c r="K114" i="4"/>
  <c r="AC124" i="2" s="1"/>
  <c r="K113" i="4"/>
  <c r="K112" i="4"/>
  <c r="W124" i="2" s="1"/>
  <c r="K111" i="4"/>
  <c r="U124" i="2" s="1"/>
  <c r="K110" i="4"/>
  <c r="S124" i="2" s="1"/>
  <c r="K109" i="4"/>
  <c r="K108" i="4"/>
  <c r="O124" i="2" s="1"/>
  <c r="K107" i="4"/>
  <c r="K124" i="2" s="1"/>
  <c r="K106" i="4"/>
  <c r="I124" i="2" s="1"/>
  <c r="K105" i="4"/>
  <c r="G124" i="2" s="1"/>
  <c r="K164" i="4"/>
  <c r="AC165" i="2" s="1"/>
  <c r="K163" i="4"/>
  <c r="AA165" i="2" s="1"/>
  <c r="K162" i="4"/>
  <c r="W165" i="2" s="1"/>
  <c r="K161" i="4"/>
  <c r="K160" i="4"/>
  <c r="K159" i="4"/>
  <c r="Q165" i="2" s="1"/>
  <c r="K158" i="4"/>
  <c r="K157" i="4"/>
  <c r="K156" i="4"/>
  <c r="K155" i="4"/>
  <c r="G165" i="2" s="1"/>
  <c r="AO195" i="4"/>
  <c r="AO194" i="4"/>
  <c r="U194" i="4"/>
  <c r="AO193" i="4"/>
  <c r="AE193" i="4"/>
  <c r="U193" i="4"/>
  <c r="AO192" i="4"/>
  <c r="AE192" i="4"/>
  <c r="U192" i="4"/>
  <c r="J192" i="4"/>
  <c r="AO191" i="4"/>
  <c r="AE191" i="4"/>
  <c r="U191" i="4"/>
  <c r="J191" i="4"/>
  <c r="AE190" i="4"/>
  <c r="U190" i="4"/>
  <c r="J190" i="4"/>
  <c r="U189" i="4"/>
  <c r="J189" i="4"/>
  <c r="U188" i="4"/>
  <c r="J188" i="4"/>
  <c r="AO187" i="4"/>
  <c r="U187" i="4"/>
  <c r="J187" i="4"/>
  <c r="AO186" i="4"/>
  <c r="U186" i="4"/>
  <c r="J186" i="4"/>
  <c r="AE185" i="4"/>
  <c r="U185" i="4"/>
  <c r="J185" i="4"/>
  <c r="AE184" i="4"/>
  <c r="AE181" i="4"/>
  <c r="AE182" i="4"/>
  <c r="AE183" i="4"/>
  <c r="U184" i="4"/>
  <c r="J184" i="4"/>
  <c r="U183" i="4"/>
  <c r="J183" i="4"/>
  <c r="U182" i="4"/>
  <c r="J182" i="4"/>
  <c r="AO181" i="4"/>
  <c r="U181" i="4"/>
  <c r="J181" i="4"/>
  <c r="AO180" i="4"/>
  <c r="U180" i="4"/>
  <c r="J180" i="4"/>
  <c r="AO179" i="4"/>
  <c r="U179" i="4"/>
  <c r="J179" i="4"/>
  <c r="U178" i="4"/>
  <c r="J178" i="4"/>
  <c r="J177" i="4"/>
  <c r="AE176" i="4"/>
  <c r="J176" i="4"/>
  <c r="AE175" i="4"/>
  <c r="J175" i="4"/>
  <c r="AE174" i="4"/>
  <c r="J174" i="4"/>
  <c r="AO173" i="4"/>
  <c r="AE173" i="4"/>
  <c r="U173" i="4"/>
  <c r="J173" i="4"/>
  <c r="AO172" i="4"/>
  <c r="AE172" i="4"/>
  <c r="U172" i="4"/>
  <c r="J172" i="4"/>
  <c r="U171" i="4"/>
  <c r="J171" i="4"/>
  <c r="U170" i="4"/>
  <c r="J170" i="4"/>
  <c r="U169" i="4"/>
  <c r="J169" i="4"/>
  <c r="U168" i="4"/>
  <c r="J168" i="4"/>
  <c r="AE167" i="4"/>
  <c r="U167" i="4"/>
  <c r="J167" i="4"/>
  <c r="AO166" i="4"/>
  <c r="AE166" i="4"/>
  <c r="U166" i="4"/>
  <c r="J166" i="4"/>
  <c r="AO165" i="4"/>
  <c r="AE165" i="4"/>
  <c r="U165" i="4"/>
  <c r="J165" i="4"/>
  <c r="AO164" i="4"/>
  <c r="AE164" i="4"/>
  <c r="U164" i="4"/>
  <c r="J164" i="4"/>
  <c r="AO163" i="4"/>
  <c r="AE163" i="4"/>
  <c r="U163" i="4"/>
  <c r="J163" i="4"/>
  <c r="AO162" i="4"/>
  <c r="U162" i="4"/>
  <c r="J162" i="4"/>
  <c r="AO161" i="4"/>
  <c r="U161" i="4"/>
  <c r="J161" i="4"/>
  <c r="AO160" i="4"/>
  <c r="U160" i="4"/>
  <c r="J160" i="4"/>
  <c r="AO159" i="4"/>
  <c r="U159" i="4"/>
  <c r="J159" i="4"/>
  <c r="AO158" i="4"/>
  <c r="AE158" i="4"/>
  <c r="U158" i="4"/>
  <c r="J158" i="4"/>
  <c r="AO157" i="4"/>
  <c r="AE157" i="4"/>
  <c r="U157" i="4"/>
  <c r="J157" i="4"/>
  <c r="AO156" i="4"/>
  <c r="AE156" i="4"/>
  <c r="U156" i="4"/>
  <c r="J156" i="4"/>
  <c r="AO155" i="4"/>
  <c r="AE155" i="4"/>
  <c r="U155" i="4"/>
  <c r="J155" i="4"/>
  <c r="AO154" i="4"/>
  <c r="AE154" i="4"/>
  <c r="U154" i="4"/>
  <c r="J154" i="4"/>
  <c r="AR234" i="4"/>
  <c r="AR225" i="4"/>
  <c r="AR212" i="4"/>
  <c r="AH167" i="4"/>
  <c r="AH175" i="4"/>
  <c r="AH125" i="4"/>
  <c r="AH131" i="4"/>
  <c r="AH137" i="4"/>
  <c r="AH145" i="4"/>
  <c r="AH117" i="4"/>
  <c r="AH96" i="4"/>
  <c r="AH88" i="4"/>
  <c r="AH82" i="4"/>
  <c r="AH67" i="4"/>
  <c r="AH75" i="4"/>
  <c r="AH39" i="4"/>
  <c r="AH19" i="4"/>
  <c r="AO26" i="4"/>
  <c r="AH27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54" i="4"/>
  <c r="J57" i="4"/>
  <c r="J55" i="4"/>
  <c r="J56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205" i="4"/>
  <c r="J245" i="4"/>
  <c r="J246" i="4"/>
  <c r="J247" i="4"/>
  <c r="AF3" i="2"/>
  <c r="AE3" i="2"/>
  <c r="Z3" i="2"/>
  <c r="Y3" i="2"/>
  <c r="N3" i="2"/>
  <c r="M3" i="2"/>
  <c r="F9" i="2"/>
  <c r="H9" i="2"/>
  <c r="J9" i="2"/>
  <c r="L9" i="2"/>
  <c r="T30" i="2"/>
  <c r="T28" i="2" s="1"/>
  <c r="T71" i="2"/>
  <c r="T69" i="2" s="1"/>
  <c r="U205" i="4"/>
  <c r="U206" i="4"/>
  <c r="U207" i="4"/>
  <c r="U208" i="4"/>
  <c r="U209" i="4"/>
  <c r="U210" i="4"/>
  <c r="U211" i="4"/>
  <c r="U212" i="4"/>
  <c r="U213" i="4"/>
  <c r="U214" i="4"/>
  <c r="A1" i="7"/>
  <c r="J4" i="7"/>
  <c r="K4" i="7"/>
  <c r="N4" i="7" s="1"/>
  <c r="J5" i="7"/>
  <c r="K5" i="7"/>
  <c r="B5" i="7" s="1"/>
  <c r="F5" i="7" s="1"/>
  <c r="J6" i="7"/>
  <c r="K6" i="7"/>
  <c r="N6" i="7" s="1"/>
  <c r="J7" i="7"/>
  <c r="K7" i="7"/>
  <c r="J8" i="7"/>
  <c r="K8" i="7"/>
  <c r="B8" i="7" s="1"/>
  <c r="F8" i="7" s="1"/>
  <c r="J9" i="7"/>
  <c r="K9" i="7"/>
  <c r="B9" i="7" s="1"/>
  <c r="H9" i="7" s="1"/>
  <c r="J10" i="7"/>
  <c r="K10" i="7"/>
  <c r="B10" i="7" s="1"/>
  <c r="F10" i="7" s="1"/>
  <c r="J11" i="7"/>
  <c r="K11" i="7"/>
  <c r="J12" i="7"/>
  <c r="K12" i="7"/>
  <c r="N12" i="7" s="1"/>
  <c r="J13" i="7"/>
  <c r="K13" i="7"/>
  <c r="N13" i="7" s="1"/>
  <c r="J14" i="7"/>
  <c r="K14" i="7"/>
  <c r="N14" i="7" s="1"/>
  <c r="C15" i="7"/>
  <c r="E15" i="7"/>
  <c r="G15" i="7"/>
  <c r="I15" i="7"/>
  <c r="J15" i="7" s="1"/>
  <c r="L15" i="7"/>
  <c r="M15" i="7"/>
  <c r="A30" i="7"/>
  <c r="D33" i="7"/>
  <c r="F33" i="7"/>
  <c r="H33" i="7"/>
  <c r="J33" i="7"/>
  <c r="K33" i="7"/>
  <c r="N33" i="7" s="1"/>
  <c r="J34" i="7"/>
  <c r="K34" i="7"/>
  <c r="N34" i="7" s="1"/>
  <c r="J35" i="7"/>
  <c r="K35" i="7"/>
  <c r="N35" i="7" s="1"/>
  <c r="J36" i="7"/>
  <c r="K36" i="7"/>
  <c r="J37" i="7"/>
  <c r="K37" i="7"/>
  <c r="B37" i="7" s="1"/>
  <c r="J38" i="7"/>
  <c r="K38" i="7"/>
  <c r="N38" i="7" s="1"/>
  <c r="J39" i="7"/>
  <c r="K39" i="7"/>
  <c r="N39" i="7" s="1"/>
  <c r="J40" i="7"/>
  <c r="K40" i="7"/>
  <c r="J41" i="7"/>
  <c r="K41" i="7"/>
  <c r="N41" i="7" s="1"/>
  <c r="J42" i="7"/>
  <c r="K42" i="7"/>
  <c r="J43" i="7"/>
  <c r="K43" i="7"/>
  <c r="N43" i="7" s="1"/>
  <c r="C44" i="7"/>
  <c r="E44" i="7"/>
  <c r="G44" i="7"/>
  <c r="I44" i="7"/>
  <c r="J44" i="7" s="1"/>
  <c r="L44" i="7"/>
  <c r="M44" i="7"/>
  <c r="A59" i="7"/>
  <c r="J62" i="7"/>
  <c r="K62" i="7"/>
  <c r="F62" i="7"/>
  <c r="J63" i="7"/>
  <c r="K63" i="7"/>
  <c r="J64" i="7"/>
  <c r="K64" i="7"/>
  <c r="N64" i="7" s="1"/>
  <c r="J65" i="7"/>
  <c r="K65" i="7"/>
  <c r="J66" i="7"/>
  <c r="K66" i="7"/>
  <c r="J67" i="7"/>
  <c r="K67" i="7"/>
  <c r="N67" i="7" s="1"/>
  <c r="J68" i="7"/>
  <c r="K68" i="7"/>
  <c r="B68" i="7" s="1"/>
  <c r="H68" i="7" s="1"/>
  <c r="J69" i="7"/>
  <c r="K69" i="7"/>
  <c r="N69" i="7" s="1"/>
  <c r="J70" i="7"/>
  <c r="K70" i="7"/>
  <c r="J71" i="7"/>
  <c r="K71" i="7"/>
  <c r="N71" i="7" s="1"/>
  <c r="J72" i="7"/>
  <c r="K72" i="7"/>
  <c r="N72" i="7" s="1"/>
  <c r="C73" i="7"/>
  <c r="E73" i="7"/>
  <c r="G73" i="7"/>
  <c r="I73" i="7"/>
  <c r="J73" i="7" s="1"/>
  <c r="L73" i="7"/>
  <c r="M73" i="7"/>
  <c r="A89" i="7"/>
  <c r="J92" i="7"/>
  <c r="K92" i="7"/>
  <c r="N92" i="7" s="1"/>
  <c r="J93" i="7"/>
  <c r="K93" i="7"/>
  <c r="J94" i="7"/>
  <c r="K94" i="7"/>
  <c r="J95" i="7"/>
  <c r="K95" i="7"/>
  <c r="N95" i="7" s="1"/>
  <c r="J96" i="7"/>
  <c r="K96" i="7"/>
  <c r="B96" i="7" s="1"/>
  <c r="F96" i="7" s="1"/>
  <c r="J97" i="7"/>
  <c r="K97" i="7"/>
  <c r="B97" i="7" s="1"/>
  <c r="H97" i="7" s="1"/>
  <c r="J98" i="7"/>
  <c r="K98" i="7"/>
  <c r="J99" i="7"/>
  <c r="K99" i="7"/>
  <c r="B99" i="7" s="1"/>
  <c r="H99" i="7" s="1"/>
  <c r="J100" i="7"/>
  <c r="K100" i="7"/>
  <c r="B100" i="7" s="1"/>
  <c r="D100" i="7" s="1"/>
  <c r="J101" i="7"/>
  <c r="K101" i="7"/>
  <c r="J102" i="7"/>
  <c r="K102" i="7"/>
  <c r="C103" i="7"/>
  <c r="B95" i="7"/>
  <c r="H95" i="7" s="1"/>
  <c r="E103" i="7"/>
  <c r="G103" i="7"/>
  <c r="I103" i="7"/>
  <c r="J103" i="7" s="1"/>
  <c r="L103" i="7"/>
  <c r="M103" i="7"/>
  <c r="A119" i="7"/>
  <c r="J122" i="7"/>
  <c r="K122" i="7"/>
  <c r="J123" i="7"/>
  <c r="K123" i="7"/>
  <c r="B123" i="7" s="1"/>
  <c r="F123" i="7" s="1"/>
  <c r="J124" i="7"/>
  <c r="K124" i="7"/>
  <c r="N124" i="7" s="1"/>
  <c r="J125" i="7"/>
  <c r="K125" i="7"/>
  <c r="N125" i="7" s="1"/>
  <c r="J126" i="7"/>
  <c r="K126" i="7"/>
  <c r="B126" i="7" s="1"/>
  <c r="H126" i="7" s="1"/>
  <c r="J127" i="7"/>
  <c r="K127" i="7"/>
  <c r="J128" i="7"/>
  <c r="K128" i="7"/>
  <c r="B128" i="7" s="1"/>
  <c r="F128" i="7" s="1"/>
  <c r="J129" i="7"/>
  <c r="K129" i="7"/>
  <c r="J130" i="7"/>
  <c r="K130" i="7"/>
  <c r="N130" i="7" s="1"/>
  <c r="J131" i="7"/>
  <c r="K131" i="7"/>
  <c r="B131" i="7" s="1"/>
  <c r="F131" i="7" s="1"/>
  <c r="J132" i="7"/>
  <c r="K132" i="7"/>
  <c r="C133" i="7"/>
  <c r="B125" i="7"/>
  <c r="E133" i="7"/>
  <c r="G133" i="7"/>
  <c r="I133" i="7"/>
  <c r="J133" i="7" s="1"/>
  <c r="L133" i="7"/>
  <c r="M133" i="7"/>
  <c r="A149" i="7"/>
  <c r="J152" i="7"/>
  <c r="K152" i="7"/>
  <c r="J153" i="7"/>
  <c r="K153" i="7"/>
  <c r="N153" i="7" s="1"/>
  <c r="J154" i="7"/>
  <c r="K154" i="7"/>
  <c r="J155" i="7"/>
  <c r="K155" i="7"/>
  <c r="B155" i="7" s="1"/>
  <c r="F155" i="7"/>
  <c r="J156" i="7"/>
  <c r="K156" i="7"/>
  <c r="N156" i="7" s="1"/>
  <c r="J157" i="7"/>
  <c r="K157" i="7"/>
  <c r="N157" i="7" s="1"/>
  <c r="J158" i="7"/>
  <c r="K158" i="7"/>
  <c r="J159" i="7"/>
  <c r="K159" i="7"/>
  <c r="B159" i="7" s="1"/>
  <c r="J160" i="7"/>
  <c r="K160" i="7"/>
  <c r="N160" i="7" s="1"/>
  <c r="J161" i="7"/>
  <c r="K161" i="7"/>
  <c r="N161" i="7" s="1"/>
  <c r="J162" i="7"/>
  <c r="K162" i="7"/>
  <c r="C163" i="7"/>
  <c r="D163" i="7" s="1"/>
  <c r="E163" i="7"/>
  <c r="F163" i="7" s="1"/>
  <c r="G163" i="7"/>
  <c r="H163" i="7" s="1"/>
  <c r="I163" i="7"/>
  <c r="J163" i="7" s="1"/>
  <c r="L163" i="7"/>
  <c r="M163" i="7"/>
  <c r="A179" i="7"/>
  <c r="J182" i="7"/>
  <c r="L182" i="7"/>
  <c r="M182" i="7"/>
  <c r="J183" i="7"/>
  <c r="L183" i="7"/>
  <c r="K183" i="7" s="1"/>
  <c r="N183" i="7" s="1"/>
  <c r="M183" i="7"/>
  <c r="J184" i="7"/>
  <c r="L184" i="7"/>
  <c r="M184" i="7"/>
  <c r="J185" i="7"/>
  <c r="L185" i="7"/>
  <c r="M185" i="7"/>
  <c r="J186" i="7"/>
  <c r="J187" i="7"/>
  <c r="J188" i="7"/>
  <c r="J189" i="7"/>
  <c r="J190" i="7"/>
  <c r="J191" i="7"/>
  <c r="J192" i="7"/>
  <c r="C193" i="7"/>
  <c r="D193" i="7" s="1"/>
  <c r="E193" i="7"/>
  <c r="F193" i="7" s="1"/>
  <c r="G193" i="7"/>
  <c r="I193" i="7"/>
  <c r="J193" i="7" s="1"/>
  <c r="F56" i="8"/>
  <c r="F57" i="8"/>
  <c r="A1" i="5"/>
  <c r="Q71" i="5" s="1"/>
  <c r="L1" i="5"/>
  <c r="V1" i="5"/>
  <c r="J6" i="5"/>
  <c r="U6" i="5"/>
  <c r="AE6" i="5"/>
  <c r="J7" i="5"/>
  <c r="U7" i="5"/>
  <c r="AE7" i="5"/>
  <c r="J8" i="5"/>
  <c r="U8" i="5"/>
  <c r="AE8" i="5"/>
  <c r="J9" i="5"/>
  <c r="U9" i="5"/>
  <c r="AE9" i="5"/>
  <c r="J10" i="5"/>
  <c r="U10" i="5"/>
  <c r="AE10" i="5"/>
  <c r="J11" i="5"/>
  <c r="U11" i="5"/>
  <c r="X11" i="5"/>
  <c r="J12" i="5"/>
  <c r="U12" i="5"/>
  <c r="J13" i="5"/>
  <c r="U13" i="5"/>
  <c r="J14" i="5"/>
  <c r="U14" i="5"/>
  <c r="J15" i="5"/>
  <c r="U15" i="5"/>
  <c r="AE15" i="5"/>
  <c r="X20" i="5" s="1"/>
  <c r="J16" i="5"/>
  <c r="U16" i="5"/>
  <c r="AE16" i="5"/>
  <c r="J17" i="5"/>
  <c r="U17" i="5"/>
  <c r="AE17" i="5"/>
  <c r="J18" i="5"/>
  <c r="U18" i="5"/>
  <c r="AE18" i="5"/>
  <c r="AE19" i="5"/>
  <c r="J19" i="5"/>
  <c r="U19" i="5"/>
  <c r="J20" i="5"/>
  <c r="U20" i="5"/>
  <c r="J21" i="5"/>
  <c r="U21" i="5"/>
  <c r="J22" i="5"/>
  <c r="U22" i="5"/>
  <c r="J23" i="5"/>
  <c r="U23" i="5"/>
  <c r="J24" i="5"/>
  <c r="U24" i="5"/>
  <c r="AE24" i="5"/>
  <c r="J25" i="5"/>
  <c r="U25" i="5"/>
  <c r="AE25" i="5"/>
  <c r="J26" i="5"/>
  <c r="AE26" i="5"/>
  <c r="AE27" i="5"/>
  <c r="AE28" i="5"/>
  <c r="J27" i="5"/>
  <c r="J28" i="5"/>
  <c r="J29" i="5"/>
  <c r="X29" i="5"/>
  <c r="J30" i="5"/>
  <c r="U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AE33" i="5"/>
  <c r="J45" i="5"/>
  <c r="AE34" i="5"/>
  <c r="AE35" i="5"/>
  <c r="AE36" i="5"/>
  <c r="AE37" i="5"/>
  <c r="AE38" i="5"/>
  <c r="X39" i="5"/>
  <c r="AE43" i="5"/>
  <c r="X48" i="5" s="1"/>
  <c r="AE44" i="5"/>
  <c r="AE45" i="5"/>
  <c r="AE46" i="5"/>
  <c r="AE47" i="5"/>
  <c r="A52" i="5"/>
  <c r="L52" i="5"/>
  <c r="V52" i="5"/>
  <c r="J57" i="5"/>
  <c r="J58" i="5"/>
  <c r="U57" i="5"/>
  <c r="AE57" i="5"/>
  <c r="AE58" i="5"/>
  <c r="AE59" i="5"/>
  <c r="AE60" i="5"/>
  <c r="AE61" i="5"/>
  <c r="U58" i="5"/>
  <c r="J59" i="5"/>
  <c r="U59" i="5"/>
  <c r="J60" i="5"/>
  <c r="U60" i="5"/>
  <c r="J61" i="5"/>
  <c r="U61" i="5"/>
  <c r="J62" i="5"/>
  <c r="U62" i="5"/>
  <c r="X62" i="5"/>
  <c r="J63" i="5"/>
  <c r="U63" i="5"/>
  <c r="J64" i="5"/>
  <c r="U64" i="5"/>
  <c r="J65" i="5"/>
  <c r="U65" i="5"/>
  <c r="J66" i="5"/>
  <c r="U66" i="5"/>
  <c r="AE66" i="5"/>
  <c r="AE67" i="5"/>
  <c r="AE68" i="5"/>
  <c r="AE69" i="5"/>
  <c r="AE70" i="5"/>
  <c r="J67" i="5"/>
  <c r="U67" i="5"/>
  <c r="J68" i="5"/>
  <c r="U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U69" i="5"/>
  <c r="U70" i="5"/>
  <c r="U71" i="5"/>
  <c r="X71" i="5"/>
  <c r="U72" i="5"/>
  <c r="U73" i="5"/>
  <c r="U74" i="5"/>
  <c r="U75" i="5"/>
  <c r="AE75" i="5"/>
  <c r="U76" i="5"/>
  <c r="AE76" i="5"/>
  <c r="AE77" i="5"/>
  <c r="AE78" i="5"/>
  <c r="AE79" i="5"/>
  <c r="X80" i="5"/>
  <c r="U81" i="5"/>
  <c r="U82" i="5"/>
  <c r="U83" i="5"/>
  <c r="U84" i="5"/>
  <c r="U85" i="5"/>
  <c r="U86" i="5"/>
  <c r="U87" i="5"/>
  <c r="U88" i="5"/>
  <c r="U89" i="5"/>
  <c r="U90" i="5"/>
  <c r="AE84" i="5"/>
  <c r="AE85" i="5"/>
  <c r="J97" i="5"/>
  <c r="AE86" i="5"/>
  <c r="AE87" i="5"/>
  <c r="AE88" i="5"/>
  <c r="AE89" i="5"/>
  <c r="X90" i="5"/>
  <c r="AE94" i="5"/>
  <c r="AE95" i="5"/>
  <c r="AE96" i="5"/>
  <c r="AE97" i="5"/>
  <c r="AE98" i="5"/>
  <c r="X99" i="5"/>
  <c r="A104" i="5"/>
  <c r="L104" i="5"/>
  <c r="V104" i="5"/>
  <c r="J109" i="5"/>
  <c r="U109" i="5"/>
  <c r="AE109" i="5"/>
  <c r="J110" i="5"/>
  <c r="U110" i="5"/>
  <c r="N129" i="5" s="1"/>
  <c r="AE110" i="5"/>
  <c r="J111" i="5"/>
  <c r="U111" i="5"/>
  <c r="AE111" i="5"/>
  <c r="AE108" i="5" s="1"/>
  <c r="J112" i="5"/>
  <c r="U112" i="5"/>
  <c r="AE112" i="5"/>
  <c r="J113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AE113" i="5"/>
  <c r="J114" i="5"/>
  <c r="X114" i="5"/>
  <c r="J115" i="5"/>
  <c r="J116" i="5"/>
  <c r="J117" i="5"/>
  <c r="J118" i="5"/>
  <c r="AE118" i="5"/>
  <c r="J119" i="5"/>
  <c r="AE119" i="5"/>
  <c r="J120" i="5"/>
  <c r="AE120" i="5"/>
  <c r="J121" i="5"/>
  <c r="AE121" i="5"/>
  <c r="J122" i="5"/>
  <c r="AE122" i="5"/>
  <c r="J123" i="5"/>
  <c r="X123" i="5"/>
  <c r="J124" i="5"/>
  <c r="J125" i="5"/>
  <c r="J126" i="5"/>
  <c r="J127" i="5"/>
  <c r="AE127" i="5"/>
  <c r="J128" i="5"/>
  <c r="AE128" i="5"/>
  <c r="J129" i="5"/>
  <c r="AE129" i="5"/>
  <c r="J130" i="5"/>
  <c r="AE130" i="5"/>
  <c r="J131" i="5"/>
  <c r="AE131" i="5"/>
  <c r="J132" i="5"/>
  <c r="X132" i="5"/>
  <c r="J133" i="5"/>
  <c r="U133" i="5"/>
  <c r="J134" i="5"/>
  <c r="U134" i="5"/>
  <c r="J135" i="5"/>
  <c r="U135" i="5"/>
  <c r="U136" i="5"/>
  <c r="U137" i="5"/>
  <c r="U138" i="5"/>
  <c r="U139" i="5"/>
  <c r="U140" i="5"/>
  <c r="U141" i="5"/>
  <c r="U142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AE136" i="5"/>
  <c r="J148" i="5"/>
  <c r="AE137" i="5"/>
  <c r="AE138" i="5"/>
  <c r="AE139" i="5"/>
  <c r="AE140" i="5"/>
  <c r="AE141" i="5"/>
  <c r="X142" i="5"/>
  <c r="AE146" i="5"/>
  <c r="AE147" i="5"/>
  <c r="AE148" i="5"/>
  <c r="AE149" i="5"/>
  <c r="AE150" i="5"/>
  <c r="X151" i="5"/>
  <c r="A156" i="5"/>
  <c r="L156" i="5"/>
  <c r="V156" i="5"/>
  <c r="J161" i="5"/>
  <c r="U161" i="5"/>
  <c r="AE161" i="5"/>
  <c r="J162" i="5"/>
  <c r="U162" i="5"/>
  <c r="AE162" i="5"/>
  <c r="J163" i="5"/>
  <c r="U163" i="5"/>
  <c r="AE163" i="5"/>
  <c r="J164" i="5"/>
  <c r="U164" i="5"/>
  <c r="AE164" i="5"/>
  <c r="J165" i="5"/>
  <c r="U165" i="5"/>
  <c r="AE165" i="5"/>
  <c r="J166" i="5"/>
  <c r="U166" i="5"/>
  <c r="X166" i="5"/>
  <c r="J167" i="5"/>
  <c r="U167" i="5"/>
  <c r="J168" i="5"/>
  <c r="U168" i="5"/>
  <c r="J169" i="5"/>
  <c r="U169" i="5"/>
  <c r="J170" i="5"/>
  <c r="U170" i="5"/>
  <c r="AE170" i="5"/>
  <c r="AE171" i="5"/>
  <c r="AE172" i="5"/>
  <c r="AE173" i="5"/>
  <c r="AE174" i="5"/>
  <c r="J171" i="5"/>
  <c r="U171" i="5"/>
  <c r="J172" i="5"/>
  <c r="U172" i="5"/>
  <c r="J173" i="5"/>
  <c r="U173" i="5"/>
  <c r="J174" i="5"/>
  <c r="U174" i="5"/>
  <c r="J175" i="5"/>
  <c r="U175" i="5"/>
  <c r="X175" i="5"/>
  <c r="J176" i="5"/>
  <c r="U176" i="5"/>
  <c r="J177" i="5"/>
  <c r="U177" i="5"/>
  <c r="J178" i="5"/>
  <c r="U178" i="5"/>
  <c r="J179" i="5"/>
  <c r="U179" i="5"/>
  <c r="AE179" i="5"/>
  <c r="J180" i="5"/>
  <c r="U180" i="5"/>
  <c r="AE180" i="5"/>
  <c r="J181" i="5"/>
  <c r="AE181" i="5"/>
  <c r="J182" i="5"/>
  <c r="AE182" i="5"/>
  <c r="J183" i="5"/>
  <c r="AE183" i="5"/>
  <c r="J184" i="5"/>
  <c r="X184" i="5"/>
  <c r="J185" i="5"/>
  <c r="U185" i="5"/>
  <c r="J186" i="5"/>
  <c r="U186" i="5"/>
  <c r="J187" i="5"/>
  <c r="U187" i="5"/>
  <c r="J188" i="5"/>
  <c r="U188" i="5"/>
  <c r="J189" i="5"/>
  <c r="U189" i="5"/>
  <c r="J190" i="5"/>
  <c r="U190" i="5"/>
  <c r="J191" i="5"/>
  <c r="U191" i="5"/>
  <c r="J192" i="5"/>
  <c r="U192" i="5"/>
  <c r="J193" i="5"/>
  <c r="U193" i="5"/>
  <c r="J194" i="5"/>
  <c r="U194" i="5"/>
  <c r="J195" i="5"/>
  <c r="J196" i="5"/>
  <c r="J197" i="5"/>
  <c r="J198" i="5"/>
  <c r="J199" i="5"/>
  <c r="AE188" i="5"/>
  <c r="AE189" i="5"/>
  <c r="AE190" i="5"/>
  <c r="AE191" i="5"/>
  <c r="AE192" i="5"/>
  <c r="AE193" i="5"/>
  <c r="J200" i="5"/>
  <c r="X194" i="5"/>
  <c r="AE198" i="5"/>
  <c r="AE199" i="5"/>
  <c r="AE200" i="5"/>
  <c r="AE201" i="5"/>
  <c r="AE202" i="5"/>
  <c r="X203" i="5"/>
  <c r="A208" i="5"/>
  <c r="L208" i="5"/>
  <c r="V208" i="5"/>
  <c r="J213" i="5"/>
  <c r="U213" i="5"/>
  <c r="AE213" i="5"/>
  <c r="J214" i="5"/>
  <c r="U214" i="5"/>
  <c r="AE214" i="5"/>
  <c r="J215" i="5"/>
  <c r="U215" i="5"/>
  <c r="AE215" i="5"/>
  <c r="J216" i="5"/>
  <c r="U216" i="5"/>
  <c r="AE216" i="5"/>
  <c r="J217" i="5"/>
  <c r="U217" i="5"/>
  <c r="AE217" i="5"/>
  <c r="J218" i="5"/>
  <c r="U218" i="5"/>
  <c r="AE218" i="5"/>
  <c r="J219" i="5"/>
  <c r="U219" i="5"/>
  <c r="J220" i="5"/>
  <c r="U220" i="5"/>
  <c r="J221" i="5"/>
  <c r="U221" i="5"/>
  <c r="J222" i="5"/>
  <c r="U222" i="5"/>
  <c r="J223" i="5"/>
  <c r="U223" i="5"/>
  <c r="J224" i="5"/>
  <c r="U224" i="5"/>
  <c r="J225" i="5"/>
  <c r="U225" i="5"/>
  <c r="J226" i="5"/>
  <c r="U226" i="5"/>
  <c r="J227" i="5"/>
  <c r="U227" i="5"/>
  <c r="J228" i="5"/>
  <c r="U228" i="5"/>
  <c r="J229" i="5"/>
  <c r="U229" i="5"/>
  <c r="J230" i="5"/>
  <c r="U230" i="5"/>
  <c r="AE223" i="5"/>
  <c r="J231" i="5"/>
  <c r="U231" i="5"/>
  <c r="AE224" i="5"/>
  <c r="J232" i="5"/>
  <c r="U232" i="5"/>
  <c r="AE225" i="5"/>
  <c r="J233" i="5"/>
  <c r="AE226" i="5"/>
  <c r="J234" i="5"/>
  <c r="AE227" i="5"/>
  <c r="J235" i="5"/>
  <c r="AE228" i="5"/>
  <c r="J236" i="5"/>
  <c r="AE229" i="5"/>
  <c r="J237" i="5"/>
  <c r="U237" i="5"/>
  <c r="AE230" i="5"/>
  <c r="J238" i="5"/>
  <c r="U238" i="5"/>
  <c r="AE231" i="5"/>
  <c r="J239" i="5"/>
  <c r="U239" i="5"/>
  <c r="AE232" i="5"/>
  <c r="J240" i="5"/>
  <c r="U240" i="5"/>
  <c r="AE233" i="5"/>
  <c r="J241" i="5"/>
  <c r="U241" i="5"/>
  <c r="AE234" i="5"/>
  <c r="J242" i="5"/>
  <c r="U242" i="5"/>
  <c r="AE235" i="5"/>
  <c r="J243" i="5"/>
  <c r="U243" i="5"/>
  <c r="AE236" i="5"/>
  <c r="J244" i="5"/>
  <c r="U244" i="5"/>
  <c r="AE237" i="5"/>
  <c r="J245" i="5"/>
  <c r="U245" i="5"/>
  <c r="AE238" i="5"/>
  <c r="J246" i="5"/>
  <c r="U246" i="5"/>
  <c r="X239" i="5"/>
  <c r="J247" i="5"/>
  <c r="U247" i="5"/>
  <c r="J248" i="5"/>
  <c r="U248" i="5"/>
  <c r="J249" i="5"/>
  <c r="U249" i="5"/>
  <c r="J250" i="5"/>
  <c r="U250" i="5"/>
  <c r="AE242" i="5"/>
  <c r="J251" i="5"/>
  <c r="U251" i="5"/>
  <c r="AE243" i="5"/>
  <c r="U252" i="5"/>
  <c r="AE244" i="5"/>
  <c r="AE245" i="5"/>
  <c r="AE246" i="5"/>
  <c r="U253" i="5"/>
  <c r="J259" i="5"/>
  <c r="AE255" i="5"/>
  <c r="AE256" i="5"/>
  <c r="A1" i="4"/>
  <c r="L1" i="4"/>
  <c r="V1" i="4"/>
  <c r="AF1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AE6" i="4"/>
  <c r="AO6" i="4"/>
  <c r="AE7" i="4"/>
  <c r="AO7" i="4"/>
  <c r="AE8" i="4"/>
  <c r="X11" i="4"/>
  <c r="AO8" i="4"/>
  <c r="AE9" i="4"/>
  <c r="AE10" i="4"/>
  <c r="AO9" i="4"/>
  <c r="AO10" i="4"/>
  <c r="AO11" i="4"/>
  <c r="AO12" i="4"/>
  <c r="AO13" i="4"/>
  <c r="AO14" i="4"/>
  <c r="AE15" i="4"/>
  <c r="AO15" i="4"/>
  <c r="AE16" i="4"/>
  <c r="AO16" i="4"/>
  <c r="AE17" i="4"/>
  <c r="AO17" i="4"/>
  <c r="AE18" i="4"/>
  <c r="AO18" i="4"/>
  <c r="AE19" i="4"/>
  <c r="X20" i="4"/>
  <c r="AE24" i="4"/>
  <c r="AO24" i="4"/>
  <c r="AO25" i="4"/>
  <c r="AE25" i="4"/>
  <c r="AE26" i="4"/>
  <c r="AE27" i="4"/>
  <c r="AE28" i="4"/>
  <c r="U30" i="4"/>
  <c r="U31" i="4"/>
  <c r="U32" i="4"/>
  <c r="U33" i="4"/>
  <c r="AE33" i="4"/>
  <c r="U34" i="4"/>
  <c r="AE34" i="4"/>
  <c r="U35" i="4"/>
  <c r="AE35" i="4"/>
  <c r="U36" i="4"/>
  <c r="AE36" i="4"/>
  <c r="U37" i="4"/>
  <c r="AE37" i="4"/>
  <c r="U38" i="4"/>
  <c r="X38" i="4"/>
  <c r="U39" i="4"/>
  <c r="AO30" i="4"/>
  <c r="AO31" i="4"/>
  <c r="AO32" i="4"/>
  <c r="U40" i="4"/>
  <c r="U41" i="4"/>
  <c r="U42" i="4"/>
  <c r="AE42" i="4"/>
  <c r="AE43" i="4"/>
  <c r="AE44" i="4"/>
  <c r="AE45" i="4"/>
  <c r="U43" i="4"/>
  <c r="U44" i="4"/>
  <c r="X46" i="4"/>
  <c r="AO37" i="4"/>
  <c r="AO38" i="4"/>
  <c r="AO42" i="4"/>
  <c r="AH47" i="4" s="1"/>
  <c r="AO43" i="4"/>
  <c r="AO44" i="4"/>
  <c r="AO45" i="4"/>
  <c r="AO46" i="4"/>
  <c r="A49" i="4"/>
  <c r="L49" i="4"/>
  <c r="V49" i="4"/>
  <c r="AF49" i="4"/>
  <c r="U54" i="4"/>
  <c r="AE54" i="4"/>
  <c r="AO54" i="4"/>
  <c r="U55" i="4"/>
  <c r="AE55" i="4"/>
  <c r="AO55" i="4"/>
  <c r="U56" i="4"/>
  <c r="AE56" i="4"/>
  <c r="AO56" i="4"/>
  <c r="U57" i="4"/>
  <c r="N74" i="4" s="1"/>
  <c r="AE57" i="4"/>
  <c r="AO57" i="4"/>
  <c r="U58" i="4"/>
  <c r="AE58" i="4"/>
  <c r="AO58" i="4"/>
  <c r="U59" i="4"/>
  <c r="X59" i="4"/>
  <c r="AO59" i="4"/>
  <c r="U60" i="4"/>
  <c r="AO60" i="4"/>
  <c r="U61" i="4"/>
  <c r="AO61" i="4"/>
  <c r="U62" i="4"/>
  <c r="AO62" i="4"/>
  <c r="U63" i="4"/>
  <c r="AE63" i="4"/>
  <c r="AO63" i="4"/>
  <c r="U64" i="4"/>
  <c r="AE64" i="4"/>
  <c r="AO64" i="4"/>
  <c r="U65" i="4"/>
  <c r="AE65" i="4"/>
  <c r="AO65" i="4"/>
  <c r="U66" i="4"/>
  <c r="AE66" i="4"/>
  <c r="AO66" i="4"/>
  <c r="U67" i="4"/>
  <c r="AE67" i="4"/>
  <c r="U68" i="4"/>
  <c r="X68" i="4"/>
  <c r="U69" i="4"/>
  <c r="U70" i="4"/>
  <c r="U71" i="4"/>
  <c r="U72" i="4"/>
  <c r="AE72" i="4"/>
  <c r="AO72" i="4"/>
  <c r="U73" i="4"/>
  <c r="AE73" i="4"/>
  <c r="AO73" i="4"/>
  <c r="AE74" i="4"/>
  <c r="AE75" i="4"/>
  <c r="AE76" i="4"/>
  <c r="X77" i="4"/>
  <c r="U78" i="4"/>
  <c r="U79" i="4"/>
  <c r="U80" i="4"/>
  <c r="U81" i="4"/>
  <c r="AE81" i="4"/>
  <c r="U82" i="4"/>
  <c r="AE82" i="4"/>
  <c r="U83" i="4"/>
  <c r="AE83" i="4"/>
  <c r="U84" i="4"/>
  <c r="AE84" i="4"/>
  <c r="U85" i="4"/>
  <c r="AE85" i="4"/>
  <c r="U86" i="4"/>
  <c r="X86" i="4"/>
  <c r="U87" i="4"/>
  <c r="AO79" i="4"/>
  <c r="U88" i="4"/>
  <c r="AO80" i="4"/>
  <c r="U89" i="4"/>
  <c r="AO81" i="4"/>
  <c r="U90" i="4"/>
  <c r="AE90" i="4"/>
  <c r="U91" i="4"/>
  <c r="AE91" i="4"/>
  <c r="U92" i="4"/>
  <c r="AE92" i="4"/>
  <c r="AE93" i="4"/>
  <c r="X94" i="4"/>
  <c r="AO86" i="4"/>
  <c r="AO87" i="4"/>
  <c r="AO91" i="4"/>
  <c r="AO92" i="4"/>
  <c r="AO93" i="4"/>
  <c r="AO94" i="4"/>
  <c r="AO95" i="4"/>
  <c r="M68" i="2"/>
  <c r="Y68" i="2"/>
  <c r="AE68" i="2"/>
  <c r="A99" i="4"/>
  <c r="L99" i="4"/>
  <c r="V99" i="4"/>
  <c r="AF99" i="4"/>
  <c r="U104" i="4"/>
  <c r="AE104" i="4"/>
  <c r="AO104" i="4"/>
  <c r="U105" i="4"/>
  <c r="AE105" i="4"/>
  <c r="AO105" i="4"/>
  <c r="U106" i="4"/>
  <c r="AE106" i="4"/>
  <c r="AO106" i="4"/>
  <c r="U107" i="4"/>
  <c r="AE107" i="4"/>
  <c r="AO107" i="4"/>
  <c r="U108" i="4"/>
  <c r="AE108" i="4"/>
  <c r="AO108" i="4"/>
  <c r="U109" i="4"/>
  <c r="X109" i="4"/>
  <c r="AO109" i="4"/>
  <c r="U110" i="4"/>
  <c r="AO110" i="4"/>
  <c r="U111" i="4"/>
  <c r="AO111" i="4"/>
  <c r="U112" i="4"/>
  <c r="AO112" i="4"/>
  <c r="U113" i="4"/>
  <c r="AE113" i="4"/>
  <c r="AE114" i="4"/>
  <c r="AE115" i="4"/>
  <c r="AE116" i="4"/>
  <c r="AE117" i="4"/>
  <c r="AO113" i="4"/>
  <c r="U114" i="4"/>
  <c r="AO114" i="4"/>
  <c r="U115" i="4"/>
  <c r="AO115" i="4"/>
  <c r="U116" i="4"/>
  <c r="AO116" i="4"/>
  <c r="U117" i="4"/>
  <c r="U118" i="4"/>
  <c r="X118" i="4"/>
  <c r="U119" i="4"/>
  <c r="U120" i="4"/>
  <c r="U121" i="4"/>
  <c r="U122" i="4"/>
  <c r="AE122" i="4"/>
  <c r="AE123" i="4"/>
  <c r="AE124" i="4"/>
  <c r="AE125" i="4"/>
  <c r="AE126" i="4"/>
  <c r="AO122" i="4"/>
  <c r="AO123" i="4"/>
  <c r="U123" i="4"/>
  <c r="AO124" i="4"/>
  <c r="X127" i="4"/>
  <c r="U128" i="4"/>
  <c r="U129" i="4"/>
  <c r="U130" i="4"/>
  <c r="N144" i="4"/>
  <c r="U131" i="4"/>
  <c r="AE131" i="4"/>
  <c r="U132" i="4"/>
  <c r="AE132" i="4"/>
  <c r="U133" i="4"/>
  <c r="AE133" i="4"/>
  <c r="U134" i="4"/>
  <c r="AE134" i="4"/>
  <c r="U135" i="4"/>
  <c r="AE135" i="4"/>
  <c r="U136" i="4"/>
  <c r="X136" i="4"/>
  <c r="U137" i="4"/>
  <c r="AO128" i="4"/>
  <c r="U138" i="4"/>
  <c r="AO129" i="4"/>
  <c r="U139" i="4"/>
  <c r="AO130" i="4"/>
  <c r="U140" i="4"/>
  <c r="AE140" i="4"/>
  <c r="U141" i="4"/>
  <c r="AE141" i="4"/>
  <c r="U142" i="4"/>
  <c r="AE142" i="4"/>
  <c r="U143" i="4"/>
  <c r="AE143" i="4"/>
  <c r="X144" i="4"/>
  <c r="AO135" i="4"/>
  <c r="AO136" i="4"/>
  <c r="AO140" i="4"/>
  <c r="AO141" i="4"/>
  <c r="AO142" i="4"/>
  <c r="AO143" i="4"/>
  <c r="AO144" i="4"/>
  <c r="A149" i="4"/>
  <c r="L149" i="4"/>
  <c r="V149" i="4"/>
  <c r="AF149" i="4"/>
  <c r="X159" i="4"/>
  <c r="N174" i="4"/>
  <c r="X168" i="4"/>
  <c r="X177" i="4"/>
  <c r="X186" i="4"/>
  <c r="X194" i="4"/>
  <c r="A200" i="4"/>
  <c r="L200" i="4"/>
  <c r="V200" i="4"/>
  <c r="AF200" i="4"/>
  <c r="AP200" i="4"/>
  <c r="AE205" i="4"/>
  <c r="AE206" i="4"/>
  <c r="AE207" i="4"/>
  <c r="AE208" i="4"/>
  <c r="AE209" i="4"/>
  <c r="X210" i="4"/>
  <c r="AE213" i="4"/>
  <c r="AE214" i="4"/>
  <c r="AE215" i="4"/>
  <c r="AE216" i="4"/>
  <c r="AE217" i="4"/>
  <c r="U215" i="4"/>
  <c r="U216" i="4"/>
  <c r="U217" i="4"/>
  <c r="U218" i="4"/>
  <c r="U219" i="4"/>
  <c r="X218" i="4"/>
  <c r="W218" i="4" s="1"/>
  <c r="U220" i="4"/>
  <c r="U221" i="4"/>
  <c r="U222" i="4"/>
  <c r="U223" i="4"/>
  <c r="AE221" i="4"/>
  <c r="AE222" i="4"/>
  <c r="AE223" i="4"/>
  <c r="AE224" i="4"/>
  <c r="AE225" i="4"/>
  <c r="U224" i="4"/>
  <c r="U225" i="4"/>
  <c r="AY207" i="4"/>
  <c r="AY208" i="4"/>
  <c r="AY209" i="4"/>
  <c r="AY210" i="4"/>
  <c r="AY211" i="4"/>
  <c r="AE230" i="4"/>
  <c r="AO232" i="4"/>
  <c r="AE231" i="4"/>
  <c r="AO233" i="4"/>
  <c r="U230" i="4"/>
  <c r="AE232" i="4"/>
  <c r="AO234" i="4"/>
  <c r="U231" i="4"/>
  <c r="AE233" i="4"/>
  <c r="AO235" i="4"/>
  <c r="U232" i="4"/>
  <c r="AE234" i="4"/>
  <c r="AO236" i="4"/>
  <c r="U233" i="4"/>
  <c r="X235" i="4"/>
  <c r="AO237" i="4"/>
  <c r="AY217" i="4"/>
  <c r="U234" i="4"/>
  <c r="AO238" i="4"/>
  <c r="AY218" i="4"/>
  <c r="U235" i="4"/>
  <c r="AO239" i="4"/>
  <c r="AY219" i="4"/>
  <c r="AY220" i="4"/>
  <c r="AY221" i="4"/>
  <c r="AY222" i="4"/>
  <c r="AY223" i="4"/>
  <c r="AY224" i="4"/>
  <c r="U236" i="4"/>
  <c r="AO240" i="4"/>
  <c r="U237" i="4"/>
  <c r="AE238" i="4"/>
  <c r="AO241" i="4"/>
  <c r="U238" i="4"/>
  <c r="AE239" i="4"/>
  <c r="AO242" i="4"/>
  <c r="U239" i="4"/>
  <c r="AE240" i="4"/>
  <c r="AO243" i="4"/>
  <c r="U240" i="4"/>
  <c r="AE241" i="4"/>
  <c r="AO244" i="4"/>
  <c r="U241" i="4"/>
  <c r="X242" i="4"/>
  <c r="AO245" i="4"/>
  <c r="U242" i="4"/>
  <c r="U243" i="4"/>
  <c r="U244" i="4"/>
  <c r="U245" i="4"/>
  <c r="AE246" i="4"/>
  <c r="AY229" i="4"/>
  <c r="U246" i="4"/>
  <c r="AE247" i="4"/>
  <c r="AE248" i="4"/>
  <c r="AY230" i="4"/>
  <c r="AY231" i="4"/>
  <c r="X249" i="4"/>
  <c r="AY232" i="4"/>
  <c r="AY233" i="4"/>
  <c r="AG8" i="2"/>
  <c r="M10" i="2"/>
  <c r="N10" i="2"/>
  <c r="Z10" i="2"/>
  <c r="Y10" i="2"/>
  <c r="AF10" i="2"/>
  <c r="AE10" i="2"/>
  <c r="M12" i="2"/>
  <c r="N12" i="2"/>
  <c r="Y12" i="2"/>
  <c r="Z12" i="2"/>
  <c r="AE12" i="2"/>
  <c r="AF12" i="2"/>
  <c r="M13" i="2"/>
  <c r="N13" i="2"/>
  <c r="Y13" i="2"/>
  <c r="Z13" i="2"/>
  <c r="AE13" i="2"/>
  <c r="AF13" i="2"/>
  <c r="M14" i="2"/>
  <c r="N14" i="2"/>
  <c r="Y14" i="2"/>
  <c r="Z14" i="2"/>
  <c r="AE14" i="2"/>
  <c r="AF14" i="2"/>
  <c r="M15" i="2"/>
  <c r="N15" i="2"/>
  <c r="Y15" i="2"/>
  <c r="Z15" i="2"/>
  <c r="Z16" i="2"/>
  <c r="AE15" i="2"/>
  <c r="AF15" i="2"/>
  <c r="M16" i="2"/>
  <c r="N16" i="2"/>
  <c r="AF16" i="2"/>
  <c r="Y16" i="2"/>
  <c r="AE16" i="2"/>
  <c r="M17" i="2"/>
  <c r="N17" i="2"/>
  <c r="Y17" i="2"/>
  <c r="Z17" i="2"/>
  <c r="AE17" i="2"/>
  <c r="AF17" i="2"/>
  <c r="Y18" i="2"/>
  <c r="Z18" i="2"/>
  <c r="AE18" i="2"/>
  <c r="AF18" i="2"/>
  <c r="Y19" i="2"/>
  <c r="Z19" i="2"/>
  <c r="AE19" i="2"/>
  <c r="AF19" i="2"/>
  <c r="AE20" i="2"/>
  <c r="C20" i="2" s="1"/>
  <c r="AF20" i="2"/>
  <c r="Y21" i="2"/>
  <c r="AE21" i="2"/>
  <c r="Z21" i="2"/>
  <c r="AF21" i="2"/>
  <c r="M22" i="2"/>
  <c r="N22" i="2"/>
  <c r="Z22" i="2"/>
  <c r="AF22" i="2"/>
  <c r="Y22" i="2"/>
  <c r="AE22" i="2"/>
  <c r="M23" i="2"/>
  <c r="N23" i="2"/>
  <c r="Z23" i="2"/>
  <c r="AF23" i="2"/>
  <c r="Y23" i="2"/>
  <c r="AE23" i="2"/>
  <c r="M24" i="2"/>
  <c r="N24" i="2"/>
  <c r="Y24" i="2"/>
  <c r="Z24" i="2"/>
  <c r="AE24" i="2"/>
  <c r="AF24" i="2"/>
  <c r="M25" i="2"/>
  <c r="N25" i="2"/>
  <c r="Y25" i="2"/>
  <c r="Z25" i="2"/>
  <c r="AE25" i="2"/>
  <c r="AF25" i="2"/>
  <c r="M26" i="2"/>
  <c r="N26" i="2"/>
  <c r="Z26" i="2"/>
  <c r="Y26" i="2"/>
  <c r="AF26" i="2"/>
  <c r="AE26" i="2"/>
  <c r="M27" i="2"/>
  <c r="N27" i="2"/>
  <c r="Z27" i="2"/>
  <c r="AF27" i="2"/>
  <c r="Y27" i="2"/>
  <c r="AE27" i="2"/>
  <c r="M29" i="2"/>
  <c r="N29" i="2"/>
  <c r="D29" i="2" s="1"/>
  <c r="E30" i="2"/>
  <c r="E28" i="2" s="1"/>
  <c r="F30" i="2"/>
  <c r="F28" i="2" s="1"/>
  <c r="G30" i="2"/>
  <c r="G28" i="2" s="1"/>
  <c r="H30" i="2"/>
  <c r="H28" i="2" s="1"/>
  <c r="I30" i="2"/>
  <c r="I28" i="2" s="1"/>
  <c r="J30" i="2"/>
  <c r="J28" i="2" s="1"/>
  <c r="K30" i="2"/>
  <c r="K28" i="2" s="1"/>
  <c r="L30" i="2"/>
  <c r="L28" i="2" s="1"/>
  <c r="O30" i="2"/>
  <c r="O28" i="2" s="1"/>
  <c r="P30" i="2"/>
  <c r="P28" i="2" s="1"/>
  <c r="P39" i="2" s="1"/>
  <c r="P49" i="2" s="1"/>
  <c r="Q30" i="2"/>
  <c r="Q28" i="2" s="1"/>
  <c r="R30" i="2"/>
  <c r="R28" i="2" s="1"/>
  <c r="R39" i="2" s="1"/>
  <c r="R49" i="2" s="1"/>
  <c r="S30" i="2"/>
  <c r="S28" i="2" s="1"/>
  <c r="U30" i="2"/>
  <c r="U28" i="2" s="1"/>
  <c r="V30" i="2"/>
  <c r="V28" i="2" s="1"/>
  <c r="V39" i="2" s="1"/>
  <c r="V49" i="2" s="1"/>
  <c r="W30" i="2"/>
  <c r="W28" i="2" s="1"/>
  <c r="X30" i="2"/>
  <c r="X28" i="2" s="1"/>
  <c r="X39" i="2" s="1"/>
  <c r="X49" i="2" s="1"/>
  <c r="AA30" i="2"/>
  <c r="AA28" i="2" s="1"/>
  <c r="AA39" i="2" s="1"/>
  <c r="AB30" i="2"/>
  <c r="AB28" i="2" s="1"/>
  <c r="AB39" i="2" s="1"/>
  <c r="AB49" i="2" s="1"/>
  <c r="AC30" i="2"/>
  <c r="AC28" i="2" s="1"/>
  <c r="AD30" i="2"/>
  <c r="AD28" i="2" s="1"/>
  <c r="AD39" i="2" s="1"/>
  <c r="AD49" i="2" s="1"/>
  <c r="M31" i="2"/>
  <c r="N31" i="2"/>
  <c r="Z31" i="2"/>
  <c r="AF31" i="2"/>
  <c r="Y31" i="2"/>
  <c r="AE31" i="2"/>
  <c r="M32" i="2"/>
  <c r="N32" i="2"/>
  <c r="Y32" i="2"/>
  <c r="Y33" i="2"/>
  <c r="Y34" i="2"/>
  <c r="Y35" i="2"/>
  <c r="Y36" i="2"/>
  <c r="Y37" i="2"/>
  <c r="Y38" i="2"/>
  <c r="Z32" i="2"/>
  <c r="AE32" i="2"/>
  <c r="AF32" i="2"/>
  <c r="M33" i="2"/>
  <c r="N33" i="2"/>
  <c r="Z33" i="2"/>
  <c r="AE33" i="2"/>
  <c r="AF33" i="2"/>
  <c r="M34" i="2"/>
  <c r="N34" i="2"/>
  <c r="Z34" i="2"/>
  <c r="AE34" i="2"/>
  <c r="AF34" i="2"/>
  <c r="M35" i="2"/>
  <c r="N35" i="2"/>
  <c r="Z35" i="2"/>
  <c r="AF35" i="2"/>
  <c r="AE35" i="2"/>
  <c r="M36" i="2"/>
  <c r="N36" i="2"/>
  <c r="Z36" i="2"/>
  <c r="AE36" i="2"/>
  <c r="AF36" i="2"/>
  <c r="M37" i="2"/>
  <c r="N37" i="2"/>
  <c r="Z37" i="2"/>
  <c r="AE37" i="2"/>
  <c r="AF37" i="2"/>
  <c r="M38" i="2"/>
  <c r="N38" i="2"/>
  <c r="Z38" i="2"/>
  <c r="AF38" i="2"/>
  <c r="AE38" i="2"/>
  <c r="M44" i="2"/>
  <c r="N44" i="2"/>
  <c r="Y44" i="2"/>
  <c r="Z44" i="2"/>
  <c r="AE44" i="2"/>
  <c r="AF44" i="2"/>
  <c r="M53" i="2"/>
  <c r="N53" i="2"/>
  <c r="Y53" i="2"/>
  <c r="Z53" i="2"/>
  <c r="AE53" i="2"/>
  <c r="AE54" i="2"/>
  <c r="AE55" i="2"/>
  <c r="AE56" i="2"/>
  <c r="AE57" i="2"/>
  <c r="AF53" i="2"/>
  <c r="M54" i="2"/>
  <c r="N54" i="2"/>
  <c r="Y54" i="2"/>
  <c r="Z54" i="2"/>
  <c r="AF54" i="2"/>
  <c r="M55" i="2"/>
  <c r="N55" i="2"/>
  <c r="Y55" i="2"/>
  <c r="Z55" i="2"/>
  <c r="AF55" i="2"/>
  <c r="M56" i="2"/>
  <c r="N56" i="2"/>
  <c r="Y56" i="2"/>
  <c r="Z56" i="2"/>
  <c r="AF56" i="2"/>
  <c r="M57" i="2"/>
  <c r="N57" i="2"/>
  <c r="Y57" i="2"/>
  <c r="Z57" i="2"/>
  <c r="AF57" i="2"/>
  <c r="M58" i="2"/>
  <c r="N58" i="2"/>
  <c r="Y58" i="2"/>
  <c r="AE58" i="2"/>
  <c r="Z58" i="2"/>
  <c r="AF58" i="2"/>
  <c r="Y59" i="2"/>
  <c r="Z59" i="2"/>
  <c r="AE59" i="2"/>
  <c r="AF59" i="2"/>
  <c r="Y60" i="2"/>
  <c r="AE60" i="2"/>
  <c r="Z60" i="2"/>
  <c r="AF60" i="2"/>
  <c r="AE61" i="2"/>
  <c r="C61" i="2" s="1"/>
  <c r="AF61" i="2"/>
  <c r="D61" i="2" s="1"/>
  <c r="Y62" i="2"/>
  <c r="Z62" i="2"/>
  <c r="AE62" i="2"/>
  <c r="AF62" i="2"/>
  <c r="M63" i="2"/>
  <c r="N63" i="2"/>
  <c r="Y63" i="2"/>
  <c r="Z63" i="2"/>
  <c r="AE63" i="2"/>
  <c r="AF63" i="2"/>
  <c r="M64" i="2"/>
  <c r="N64" i="2"/>
  <c r="Y64" i="2"/>
  <c r="Z64" i="2"/>
  <c r="AE64" i="2"/>
  <c r="AF64" i="2"/>
  <c r="M65" i="2"/>
  <c r="N65" i="2"/>
  <c r="Y65" i="2"/>
  <c r="Z65" i="2"/>
  <c r="AE65" i="2"/>
  <c r="AF65" i="2"/>
  <c r="M66" i="2"/>
  <c r="N66" i="2"/>
  <c r="Z66" i="2"/>
  <c r="Y66" i="2"/>
  <c r="AF66" i="2"/>
  <c r="AE66" i="2"/>
  <c r="M67" i="2"/>
  <c r="N67" i="2"/>
  <c r="Y67" i="2"/>
  <c r="Z67" i="2"/>
  <c r="AE67" i="2"/>
  <c r="AF67" i="2"/>
  <c r="N68" i="2"/>
  <c r="Z68" i="2"/>
  <c r="AF68" i="2"/>
  <c r="M70" i="2"/>
  <c r="C70" i="2" s="1"/>
  <c r="N70" i="2"/>
  <c r="D70" i="2" s="1"/>
  <c r="E71" i="2"/>
  <c r="E69" i="2" s="1"/>
  <c r="F71" i="2"/>
  <c r="F69" i="2" s="1"/>
  <c r="G71" i="2"/>
  <c r="G69" i="2" s="1"/>
  <c r="H71" i="2"/>
  <c r="H69" i="2" s="1"/>
  <c r="I71" i="2"/>
  <c r="I69" i="2" s="1"/>
  <c r="J71" i="2"/>
  <c r="J69" i="2" s="1"/>
  <c r="K71" i="2"/>
  <c r="K69" i="2" s="1"/>
  <c r="L71" i="2"/>
  <c r="L69" i="2" s="1"/>
  <c r="O71" i="2"/>
  <c r="O69" i="2" s="1"/>
  <c r="P71" i="2"/>
  <c r="P69" i="2" s="1"/>
  <c r="Q71" i="2"/>
  <c r="Q69" i="2" s="1"/>
  <c r="R71" i="2"/>
  <c r="R69" i="2" s="1"/>
  <c r="S71" i="2"/>
  <c r="S69" i="2" s="1"/>
  <c r="U71" i="2"/>
  <c r="U69" i="2" s="1"/>
  <c r="V71" i="2"/>
  <c r="V69" i="2" s="1"/>
  <c r="W71" i="2"/>
  <c r="W69" i="2" s="1"/>
  <c r="X71" i="2"/>
  <c r="X69" i="2" s="1"/>
  <c r="AA71" i="2"/>
  <c r="AA69" i="2" s="1"/>
  <c r="AB71" i="2"/>
  <c r="AB69" i="2" s="1"/>
  <c r="AC71" i="2"/>
  <c r="AC69" i="2" s="1"/>
  <c r="AD71" i="2"/>
  <c r="AD69" i="2" s="1"/>
  <c r="M72" i="2"/>
  <c r="N72" i="2"/>
  <c r="Z72" i="2"/>
  <c r="AF72" i="2"/>
  <c r="Y72" i="2"/>
  <c r="AE72" i="2"/>
  <c r="M73" i="2"/>
  <c r="N73" i="2"/>
  <c r="N74" i="2"/>
  <c r="N75" i="2"/>
  <c r="N76" i="2"/>
  <c r="Y73" i="2"/>
  <c r="Z73" i="2"/>
  <c r="AE73" i="2"/>
  <c r="AF73" i="2"/>
  <c r="M74" i="2"/>
  <c r="Y74" i="2"/>
  <c r="Y75" i="2"/>
  <c r="Y76" i="2"/>
  <c r="Y77" i="2"/>
  <c r="Y78" i="2"/>
  <c r="Y79" i="2"/>
  <c r="Z74" i="2"/>
  <c r="AE74" i="2"/>
  <c r="AF74" i="2"/>
  <c r="M75" i="2"/>
  <c r="Z75" i="2"/>
  <c r="AE75" i="2"/>
  <c r="AF75" i="2"/>
  <c r="M76" i="2"/>
  <c r="Z76" i="2"/>
  <c r="AF76" i="2"/>
  <c r="AE76" i="2"/>
  <c r="M77" i="2"/>
  <c r="N77" i="2"/>
  <c r="Z77" i="2"/>
  <c r="AF77" i="2"/>
  <c r="AE77" i="2"/>
  <c r="M78" i="2"/>
  <c r="N78" i="2"/>
  <c r="Z78" i="2"/>
  <c r="AE78" i="2"/>
  <c r="AF78" i="2"/>
  <c r="M79" i="2"/>
  <c r="N79" i="2"/>
  <c r="Z79" i="2"/>
  <c r="AE79" i="2"/>
  <c r="AF79" i="2"/>
  <c r="E90" i="2"/>
  <c r="F90" i="2"/>
  <c r="G90" i="2"/>
  <c r="H90" i="2"/>
  <c r="I90" i="2"/>
  <c r="J90" i="2"/>
  <c r="K90" i="2"/>
  <c r="L90" i="2"/>
  <c r="O90" i="2"/>
  <c r="P90" i="2"/>
  <c r="Q90" i="2"/>
  <c r="R90" i="2"/>
  <c r="S90" i="2"/>
  <c r="T90" i="2"/>
  <c r="U90" i="2"/>
  <c r="V90" i="2"/>
  <c r="W90" i="2"/>
  <c r="X90" i="2"/>
  <c r="AA90" i="2"/>
  <c r="AB90" i="2"/>
  <c r="AD90" i="2"/>
  <c r="AC90" i="2"/>
  <c r="E92" i="2"/>
  <c r="F92" i="2"/>
  <c r="G92" i="2"/>
  <c r="H92" i="2"/>
  <c r="I92" i="2"/>
  <c r="J92" i="2"/>
  <c r="K92" i="2"/>
  <c r="L92" i="2"/>
  <c r="O92" i="2"/>
  <c r="P92" i="2"/>
  <c r="Q92" i="2"/>
  <c r="R92" i="2"/>
  <c r="S92" i="2"/>
  <c r="T92" i="2"/>
  <c r="U92" i="2"/>
  <c r="V92" i="2"/>
  <c r="W92" i="2"/>
  <c r="X92" i="2"/>
  <c r="AA92" i="2"/>
  <c r="AB92" i="2"/>
  <c r="AC92" i="2"/>
  <c r="AD92" i="2"/>
  <c r="E94" i="2"/>
  <c r="F94" i="2"/>
  <c r="G94" i="2"/>
  <c r="H94" i="2"/>
  <c r="I94" i="2"/>
  <c r="J94" i="2"/>
  <c r="K94" i="2"/>
  <c r="L94" i="2"/>
  <c r="O94" i="2"/>
  <c r="P94" i="2"/>
  <c r="Q94" i="2"/>
  <c r="R94" i="2"/>
  <c r="S94" i="2"/>
  <c r="T94" i="2"/>
  <c r="T95" i="2"/>
  <c r="T96" i="2"/>
  <c r="T97" i="2"/>
  <c r="T98" i="2"/>
  <c r="U94" i="2"/>
  <c r="U95" i="2"/>
  <c r="U96" i="2"/>
  <c r="U97" i="2"/>
  <c r="U98" i="2"/>
  <c r="V94" i="2"/>
  <c r="W94" i="2"/>
  <c r="X94" i="2"/>
  <c r="X95" i="2"/>
  <c r="X96" i="2"/>
  <c r="X97" i="2"/>
  <c r="X98" i="2"/>
  <c r="AA94" i="2"/>
  <c r="AB94" i="2"/>
  <c r="AD94" i="2"/>
  <c r="AC94" i="2"/>
  <c r="E95" i="2"/>
  <c r="F95" i="2"/>
  <c r="G95" i="2"/>
  <c r="H95" i="2"/>
  <c r="I95" i="2"/>
  <c r="J95" i="2"/>
  <c r="K95" i="2"/>
  <c r="L95" i="2"/>
  <c r="O95" i="2"/>
  <c r="P95" i="2"/>
  <c r="Q95" i="2"/>
  <c r="R95" i="2"/>
  <c r="S95" i="2"/>
  <c r="V95" i="2"/>
  <c r="W95" i="2"/>
  <c r="AA95" i="2"/>
  <c r="AB95" i="2"/>
  <c r="AC95" i="2"/>
  <c r="AD95" i="2"/>
  <c r="E96" i="2"/>
  <c r="F96" i="2"/>
  <c r="G96" i="2"/>
  <c r="H96" i="2"/>
  <c r="I96" i="2"/>
  <c r="J96" i="2"/>
  <c r="K96" i="2"/>
  <c r="L96" i="2"/>
  <c r="O96" i="2"/>
  <c r="P96" i="2"/>
  <c r="Q96" i="2"/>
  <c r="R96" i="2"/>
  <c r="S96" i="2"/>
  <c r="V96" i="2"/>
  <c r="W96" i="2"/>
  <c r="AA96" i="2"/>
  <c r="AB96" i="2"/>
  <c r="AC96" i="2"/>
  <c r="AE96" i="2" s="1"/>
  <c r="AD96" i="2"/>
  <c r="E97" i="2"/>
  <c r="F97" i="2"/>
  <c r="G97" i="2"/>
  <c r="H97" i="2"/>
  <c r="I97" i="2"/>
  <c r="J97" i="2"/>
  <c r="K97" i="2"/>
  <c r="L97" i="2"/>
  <c r="O97" i="2"/>
  <c r="P97" i="2"/>
  <c r="Q97" i="2"/>
  <c r="R97" i="2"/>
  <c r="S97" i="2"/>
  <c r="V97" i="2"/>
  <c r="W97" i="2"/>
  <c r="AA97" i="2"/>
  <c r="AA300" i="2" s="1"/>
  <c r="AB97" i="2"/>
  <c r="AC97" i="2"/>
  <c r="AD97" i="2"/>
  <c r="E98" i="2"/>
  <c r="F98" i="2"/>
  <c r="G98" i="2"/>
  <c r="H98" i="2"/>
  <c r="I98" i="2"/>
  <c r="J98" i="2"/>
  <c r="K98" i="2"/>
  <c r="L98" i="2"/>
  <c r="O98" i="2"/>
  <c r="P98" i="2"/>
  <c r="R98" i="2"/>
  <c r="V98" i="2"/>
  <c r="Q98" i="2"/>
  <c r="S98" i="2"/>
  <c r="W98" i="2"/>
  <c r="AA98" i="2"/>
  <c r="AB98" i="2"/>
  <c r="AC98" i="2"/>
  <c r="AD98" i="2"/>
  <c r="E99" i="2"/>
  <c r="F99" i="2"/>
  <c r="G99" i="2"/>
  <c r="H99" i="2"/>
  <c r="I99" i="2"/>
  <c r="J99" i="2"/>
  <c r="K99" i="2"/>
  <c r="L99" i="2"/>
  <c r="O99" i="2"/>
  <c r="P99" i="2"/>
  <c r="Q99" i="2"/>
  <c r="R99" i="2"/>
  <c r="S99" i="2"/>
  <c r="T99" i="2"/>
  <c r="U99" i="2"/>
  <c r="V99" i="2"/>
  <c r="W99" i="2"/>
  <c r="X99" i="2"/>
  <c r="AA99" i="2"/>
  <c r="AB99" i="2"/>
  <c r="AC99" i="2"/>
  <c r="AC302" i="2" s="1"/>
  <c r="AD99" i="2"/>
  <c r="O100" i="2"/>
  <c r="P100" i="2"/>
  <c r="Q100" i="2"/>
  <c r="S100" i="2"/>
  <c r="U100" i="2"/>
  <c r="W100" i="2"/>
  <c r="R100" i="2"/>
  <c r="T100" i="2"/>
  <c r="V100" i="2"/>
  <c r="X100" i="2"/>
  <c r="AA100" i="2"/>
  <c r="AC100" i="2"/>
  <c r="AB100" i="2"/>
  <c r="AD100" i="2"/>
  <c r="O101" i="2"/>
  <c r="O304" i="2" s="1"/>
  <c r="P101" i="2"/>
  <c r="Q101" i="2"/>
  <c r="R101" i="2"/>
  <c r="S101" i="2"/>
  <c r="T101" i="2"/>
  <c r="U101" i="2"/>
  <c r="V101" i="2"/>
  <c r="W101" i="2"/>
  <c r="W304" i="2" s="1"/>
  <c r="X101" i="2"/>
  <c r="AA101" i="2"/>
  <c r="AB101" i="2"/>
  <c r="AC101" i="2"/>
  <c r="AE101" i="2" s="1"/>
  <c r="AD101" i="2"/>
  <c r="AA102" i="2"/>
  <c r="AB102" i="2"/>
  <c r="AC102" i="2"/>
  <c r="AE102" i="2" s="1"/>
  <c r="C102" i="2" s="1"/>
  <c r="AD102" i="2"/>
  <c r="O103" i="2"/>
  <c r="P103" i="2"/>
  <c r="Q103" i="2"/>
  <c r="S103" i="2"/>
  <c r="U103" i="2"/>
  <c r="W103" i="2"/>
  <c r="R103" i="2"/>
  <c r="T103" i="2"/>
  <c r="V103" i="2"/>
  <c r="X103" i="2"/>
  <c r="AA103" i="2"/>
  <c r="AC103" i="2"/>
  <c r="AB103" i="2"/>
  <c r="AD103" i="2"/>
  <c r="E104" i="2"/>
  <c r="F104" i="2"/>
  <c r="G104" i="2"/>
  <c r="H104" i="2"/>
  <c r="I104" i="2"/>
  <c r="J104" i="2"/>
  <c r="K104" i="2"/>
  <c r="L104" i="2"/>
  <c r="O104" i="2"/>
  <c r="P104" i="2"/>
  <c r="R104" i="2"/>
  <c r="T104" i="2"/>
  <c r="V104" i="2"/>
  <c r="X104" i="2"/>
  <c r="Q104" i="2"/>
  <c r="S104" i="2"/>
  <c r="U104" i="2"/>
  <c r="W104" i="2"/>
  <c r="AA104" i="2"/>
  <c r="AB104" i="2"/>
  <c r="AD104" i="2"/>
  <c r="AC104" i="2"/>
  <c r="E105" i="2"/>
  <c r="F105" i="2"/>
  <c r="H105" i="2"/>
  <c r="J105" i="2"/>
  <c r="L105" i="2"/>
  <c r="G105" i="2"/>
  <c r="I105" i="2"/>
  <c r="K105" i="2"/>
  <c r="O105" i="2"/>
  <c r="P105" i="2"/>
  <c r="Q105" i="2"/>
  <c r="R105" i="2"/>
  <c r="S105" i="2"/>
  <c r="T105" i="2"/>
  <c r="U105" i="2"/>
  <c r="V105" i="2"/>
  <c r="W105" i="2"/>
  <c r="X105" i="2"/>
  <c r="AA105" i="2"/>
  <c r="AE105" i="2" s="1"/>
  <c r="AB105" i="2"/>
  <c r="AC105" i="2"/>
  <c r="AD105" i="2"/>
  <c r="E106" i="2"/>
  <c r="F106" i="2"/>
  <c r="G106" i="2"/>
  <c r="H106" i="2"/>
  <c r="I106" i="2"/>
  <c r="J106" i="2"/>
  <c r="K106" i="2"/>
  <c r="L106" i="2"/>
  <c r="O106" i="2"/>
  <c r="Q106" i="2"/>
  <c r="S106" i="2"/>
  <c r="U106" i="2"/>
  <c r="W106" i="2"/>
  <c r="P106" i="2"/>
  <c r="R106" i="2"/>
  <c r="T106" i="2"/>
  <c r="V106" i="2"/>
  <c r="X106" i="2"/>
  <c r="AA106" i="2"/>
  <c r="AB106" i="2"/>
  <c r="AC106" i="2"/>
  <c r="AE106" i="2" s="1"/>
  <c r="AD106" i="2"/>
  <c r="E107" i="2"/>
  <c r="F107" i="2"/>
  <c r="G107" i="2"/>
  <c r="H107" i="2"/>
  <c r="I107" i="2"/>
  <c r="J107" i="2"/>
  <c r="K107" i="2"/>
  <c r="L107" i="2"/>
  <c r="O107" i="2"/>
  <c r="P107" i="2"/>
  <c r="Q107" i="2"/>
  <c r="S107" i="2"/>
  <c r="U107" i="2"/>
  <c r="W107" i="2"/>
  <c r="R107" i="2"/>
  <c r="T107" i="2"/>
  <c r="V107" i="2"/>
  <c r="X107" i="2"/>
  <c r="AA107" i="2"/>
  <c r="AE107" i="2" s="1"/>
  <c r="AB107" i="2"/>
  <c r="AC107" i="2"/>
  <c r="AD107" i="2"/>
  <c r="E108" i="2"/>
  <c r="F108" i="2"/>
  <c r="G108" i="2"/>
  <c r="I108" i="2"/>
  <c r="K108" i="2"/>
  <c r="H108" i="2"/>
  <c r="J108" i="2"/>
  <c r="L108" i="2"/>
  <c r="O108" i="2"/>
  <c r="P108" i="2"/>
  <c r="Q108" i="2"/>
  <c r="R108" i="2"/>
  <c r="S108" i="2"/>
  <c r="T108" i="2"/>
  <c r="U108" i="2"/>
  <c r="V108" i="2"/>
  <c r="W108" i="2"/>
  <c r="X108" i="2"/>
  <c r="AA108" i="2"/>
  <c r="AB108" i="2"/>
  <c r="AC108" i="2"/>
  <c r="AE108" i="2" s="1"/>
  <c r="AD108" i="2"/>
  <c r="E109" i="2"/>
  <c r="G109" i="2"/>
  <c r="I109" i="2"/>
  <c r="K109" i="2"/>
  <c r="F109" i="2"/>
  <c r="H109" i="2"/>
  <c r="J109" i="2"/>
  <c r="L109" i="2"/>
  <c r="O109" i="2"/>
  <c r="P109" i="2"/>
  <c r="R109" i="2"/>
  <c r="T109" i="2"/>
  <c r="V109" i="2"/>
  <c r="X109" i="2"/>
  <c r="Q109" i="2"/>
  <c r="S109" i="2"/>
  <c r="U109" i="2"/>
  <c r="W109" i="2"/>
  <c r="AA109" i="2"/>
  <c r="AB109" i="2"/>
  <c r="AC109" i="2"/>
  <c r="AD109" i="2"/>
  <c r="E111" i="2"/>
  <c r="M111" i="2" s="1"/>
  <c r="C111" i="2" s="1"/>
  <c r="F111" i="2"/>
  <c r="N111" i="2" s="1"/>
  <c r="E113" i="2"/>
  <c r="F113" i="2"/>
  <c r="G113" i="2"/>
  <c r="H113" i="2"/>
  <c r="I113" i="2"/>
  <c r="J113" i="2"/>
  <c r="K113" i="2"/>
  <c r="L113" i="2"/>
  <c r="O113" i="2"/>
  <c r="P113" i="2"/>
  <c r="Q113" i="2"/>
  <c r="R113" i="2"/>
  <c r="S113" i="2"/>
  <c r="T113" i="2"/>
  <c r="U113" i="2"/>
  <c r="V113" i="2"/>
  <c r="W113" i="2"/>
  <c r="X113" i="2"/>
  <c r="AA113" i="2"/>
  <c r="AB113" i="2"/>
  <c r="AC113" i="2"/>
  <c r="AD113" i="2"/>
  <c r="E114" i="2"/>
  <c r="F114" i="2"/>
  <c r="G114" i="2"/>
  <c r="H114" i="2"/>
  <c r="I114" i="2"/>
  <c r="J114" i="2"/>
  <c r="K114" i="2"/>
  <c r="L114" i="2"/>
  <c r="O114" i="2"/>
  <c r="P114" i="2"/>
  <c r="Q114" i="2"/>
  <c r="R114" i="2"/>
  <c r="S114" i="2"/>
  <c r="T114" i="2"/>
  <c r="U114" i="2"/>
  <c r="V114" i="2"/>
  <c r="W114" i="2"/>
  <c r="W115" i="2"/>
  <c r="W116" i="2"/>
  <c r="W117" i="2"/>
  <c r="W118" i="2"/>
  <c r="W119" i="2"/>
  <c r="W120" i="2"/>
  <c r="X114" i="2"/>
  <c r="AA114" i="2"/>
  <c r="AB114" i="2"/>
  <c r="AC114" i="2"/>
  <c r="AD114" i="2"/>
  <c r="E115" i="2"/>
  <c r="F115" i="2"/>
  <c r="H115" i="2"/>
  <c r="J115" i="2"/>
  <c r="L115" i="2"/>
  <c r="G115" i="2"/>
  <c r="I115" i="2"/>
  <c r="K115" i="2"/>
  <c r="O115" i="2"/>
  <c r="Q115" i="2"/>
  <c r="S115" i="2"/>
  <c r="U115" i="2"/>
  <c r="P115" i="2"/>
  <c r="Q116" i="2"/>
  <c r="Q117" i="2"/>
  <c r="Q118" i="2"/>
  <c r="Q119" i="2"/>
  <c r="Q120" i="2"/>
  <c r="R115" i="2"/>
  <c r="R116" i="2"/>
  <c r="R117" i="2"/>
  <c r="R118" i="2"/>
  <c r="R119" i="2"/>
  <c r="R120" i="2"/>
  <c r="T115" i="2"/>
  <c r="V115" i="2"/>
  <c r="X115" i="2"/>
  <c r="AA115" i="2"/>
  <c r="AB115" i="2"/>
  <c r="AC115" i="2"/>
  <c r="AD115" i="2"/>
  <c r="E116" i="2"/>
  <c r="F116" i="2"/>
  <c r="G116" i="2"/>
  <c r="H116" i="2"/>
  <c r="I116" i="2"/>
  <c r="J116" i="2"/>
  <c r="K116" i="2"/>
  <c r="L116" i="2"/>
  <c r="O116" i="2"/>
  <c r="S116" i="2"/>
  <c r="U116" i="2"/>
  <c r="P116" i="2"/>
  <c r="T116" i="2"/>
  <c r="V116" i="2"/>
  <c r="X116" i="2"/>
  <c r="AA116" i="2"/>
  <c r="AB116" i="2"/>
  <c r="AC116" i="2"/>
  <c r="AD116" i="2"/>
  <c r="E117" i="2"/>
  <c r="F117" i="2"/>
  <c r="G117" i="2"/>
  <c r="H117" i="2"/>
  <c r="I117" i="2"/>
  <c r="J117" i="2"/>
  <c r="K117" i="2"/>
  <c r="L117" i="2"/>
  <c r="O117" i="2"/>
  <c r="P117" i="2"/>
  <c r="T117" i="2"/>
  <c r="V117" i="2"/>
  <c r="X117" i="2"/>
  <c r="S117" i="2"/>
  <c r="U117" i="2"/>
  <c r="AA117" i="2"/>
  <c r="AB117" i="2"/>
  <c r="AC117" i="2"/>
  <c r="AD117" i="2"/>
  <c r="E118" i="2"/>
  <c r="F118" i="2"/>
  <c r="G118" i="2"/>
  <c r="H118" i="2"/>
  <c r="I118" i="2"/>
  <c r="J118" i="2"/>
  <c r="K118" i="2"/>
  <c r="L118" i="2"/>
  <c r="O118" i="2"/>
  <c r="P118" i="2"/>
  <c r="S118" i="2"/>
  <c r="U118" i="2"/>
  <c r="T118" i="2"/>
  <c r="V118" i="2"/>
  <c r="X118" i="2"/>
  <c r="AA118" i="2"/>
  <c r="AB118" i="2"/>
  <c r="AC118" i="2"/>
  <c r="AD118" i="2"/>
  <c r="E119" i="2"/>
  <c r="F119" i="2"/>
  <c r="G119" i="2"/>
  <c r="H119" i="2"/>
  <c r="I119" i="2"/>
  <c r="J119" i="2"/>
  <c r="K119" i="2"/>
  <c r="L119" i="2"/>
  <c r="O119" i="2"/>
  <c r="P119" i="2"/>
  <c r="S119" i="2"/>
  <c r="U119" i="2"/>
  <c r="T119" i="2"/>
  <c r="V119" i="2"/>
  <c r="X119" i="2"/>
  <c r="AA119" i="2"/>
  <c r="AB119" i="2"/>
  <c r="AF119" i="2" s="1"/>
  <c r="AC119" i="2"/>
  <c r="AD119" i="2"/>
  <c r="E120" i="2"/>
  <c r="F120" i="2"/>
  <c r="G120" i="2"/>
  <c r="H120" i="2"/>
  <c r="I120" i="2"/>
  <c r="J120" i="2"/>
  <c r="L120" i="2"/>
  <c r="P120" i="2"/>
  <c r="T120" i="2"/>
  <c r="V120" i="2"/>
  <c r="X120" i="2"/>
  <c r="AB120" i="2"/>
  <c r="AD120" i="2"/>
  <c r="K120" i="2"/>
  <c r="O120" i="2"/>
  <c r="S120" i="2"/>
  <c r="U120" i="2"/>
  <c r="AA120" i="2"/>
  <c r="AC120" i="2"/>
  <c r="M134" i="2"/>
  <c r="N134" i="2"/>
  <c r="Y134" i="2"/>
  <c r="Z134" i="2"/>
  <c r="AE134" i="2"/>
  <c r="AF134" i="2"/>
  <c r="M135" i="2"/>
  <c r="Y135" i="2"/>
  <c r="AE135" i="2"/>
  <c r="N135" i="2"/>
  <c r="Y136" i="2"/>
  <c r="Y137" i="2"/>
  <c r="Y138" i="2"/>
  <c r="Z135" i="2"/>
  <c r="AF135" i="2"/>
  <c r="M136" i="2"/>
  <c r="N136" i="2"/>
  <c r="Z136" i="2"/>
  <c r="AE136" i="2"/>
  <c r="AF136" i="2"/>
  <c r="M137" i="2"/>
  <c r="N137" i="2"/>
  <c r="Z137" i="2"/>
  <c r="AE137" i="2"/>
  <c r="AF137" i="2"/>
  <c r="M138" i="2"/>
  <c r="N138" i="2"/>
  <c r="Z138" i="2"/>
  <c r="AF138" i="2"/>
  <c r="AE138" i="2"/>
  <c r="M139" i="2"/>
  <c r="N139" i="2"/>
  <c r="Y139" i="2"/>
  <c r="Z139" i="2"/>
  <c r="AE139" i="2"/>
  <c r="AF139" i="2"/>
  <c r="Y140" i="2"/>
  <c r="C140" i="2" s="1"/>
  <c r="Z140" i="2"/>
  <c r="AE140" i="2"/>
  <c r="AF140" i="2"/>
  <c r="Y141" i="2"/>
  <c r="AE141" i="2"/>
  <c r="Z141" i="2"/>
  <c r="AF141" i="2"/>
  <c r="AE142" i="2"/>
  <c r="C142" i="2" s="1"/>
  <c r="AF142" i="2"/>
  <c r="D142" i="2" s="1"/>
  <c r="Y143" i="2"/>
  <c r="Z143" i="2"/>
  <c r="AE143" i="2"/>
  <c r="C143" i="2" s="1"/>
  <c r="AF143" i="2"/>
  <c r="M144" i="2"/>
  <c r="N144" i="2"/>
  <c r="Y144" i="2"/>
  <c r="C144" i="2" s="1"/>
  <c r="Z144" i="2"/>
  <c r="AE144" i="2"/>
  <c r="AF144" i="2"/>
  <c r="M145" i="2"/>
  <c r="N145" i="2"/>
  <c r="Y145" i="2"/>
  <c r="Z145" i="2"/>
  <c r="AE145" i="2"/>
  <c r="AF145" i="2"/>
  <c r="M146" i="2"/>
  <c r="N146" i="2"/>
  <c r="Y146" i="2"/>
  <c r="Z146" i="2"/>
  <c r="AE146" i="2"/>
  <c r="AF146" i="2"/>
  <c r="M147" i="2"/>
  <c r="N147" i="2"/>
  <c r="Y147" i="2"/>
  <c r="Z147" i="2"/>
  <c r="AE147" i="2"/>
  <c r="AF147" i="2"/>
  <c r="M148" i="2"/>
  <c r="N148" i="2"/>
  <c r="Z148" i="2"/>
  <c r="Y148" i="2"/>
  <c r="AF148" i="2"/>
  <c r="AE148" i="2"/>
  <c r="M149" i="2"/>
  <c r="N149" i="2"/>
  <c r="Y149" i="2"/>
  <c r="Z149" i="2"/>
  <c r="AE149" i="2"/>
  <c r="AF149" i="2"/>
  <c r="M151" i="2"/>
  <c r="C151" i="2" s="1"/>
  <c r="N151" i="2"/>
  <c r="D151" i="2" s="1"/>
  <c r="E152" i="2"/>
  <c r="E150" i="2" s="1"/>
  <c r="F152" i="2"/>
  <c r="F150" i="2" s="1"/>
  <c r="G152" i="2"/>
  <c r="G150" i="2" s="1"/>
  <c r="H152" i="2"/>
  <c r="H150" i="2" s="1"/>
  <c r="I152" i="2"/>
  <c r="I150" i="2" s="1"/>
  <c r="J152" i="2"/>
  <c r="J150" i="2" s="1"/>
  <c r="K152" i="2"/>
  <c r="K150" i="2" s="1"/>
  <c r="L152" i="2"/>
  <c r="L150" i="2" s="1"/>
  <c r="O152" i="2"/>
  <c r="O150" i="2" s="1"/>
  <c r="P152" i="2"/>
  <c r="P150" i="2" s="1"/>
  <c r="Q152" i="2"/>
  <c r="Q150" i="2" s="1"/>
  <c r="R152" i="2"/>
  <c r="R150" i="2" s="1"/>
  <c r="S152" i="2"/>
  <c r="S150" i="2" s="1"/>
  <c r="T152" i="2"/>
  <c r="T150" i="2" s="1"/>
  <c r="U152" i="2"/>
  <c r="U150" i="2" s="1"/>
  <c r="V152" i="2"/>
  <c r="V150" i="2" s="1"/>
  <c r="W152" i="2"/>
  <c r="W150" i="2" s="1"/>
  <c r="X152" i="2"/>
  <c r="X150" i="2" s="1"/>
  <c r="AA152" i="2"/>
  <c r="AA150" i="2" s="1"/>
  <c r="AB152" i="2"/>
  <c r="AB150" i="2" s="1"/>
  <c r="AC152" i="2"/>
  <c r="AC150" i="2" s="1"/>
  <c r="AD152" i="2"/>
  <c r="AD150" i="2" s="1"/>
  <c r="M153" i="2"/>
  <c r="N153" i="2"/>
  <c r="Y153" i="2"/>
  <c r="AE153" i="2"/>
  <c r="Z153" i="2"/>
  <c r="AF153" i="2"/>
  <c r="M154" i="2"/>
  <c r="N154" i="2"/>
  <c r="Y154" i="2"/>
  <c r="Z154" i="2"/>
  <c r="AE154" i="2"/>
  <c r="AF154" i="2"/>
  <c r="M155" i="2"/>
  <c r="N155" i="2"/>
  <c r="Y155" i="2"/>
  <c r="Z155" i="2"/>
  <c r="AE155" i="2"/>
  <c r="AF155" i="2"/>
  <c r="M156" i="2"/>
  <c r="N156" i="2"/>
  <c r="Y156" i="2"/>
  <c r="Z156" i="2"/>
  <c r="AF156" i="2"/>
  <c r="AE156" i="2"/>
  <c r="M157" i="2"/>
  <c r="N157" i="2"/>
  <c r="Y157" i="2"/>
  <c r="Z157" i="2"/>
  <c r="AF157" i="2"/>
  <c r="AE157" i="2"/>
  <c r="M158" i="2"/>
  <c r="N158" i="2"/>
  <c r="Z158" i="2"/>
  <c r="AF158" i="2"/>
  <c r="Y158" i="2"/>
  <c r="AE158" i="2"/>
  <c r="M159" i="2"/>
  <c r="N159" i="2"/>
  <c r="Y159" i="2"/>
  <c r="AE159" i="2"/>
  <c r="Z159" i="2"/>
  <c r="AF159" i="2"/>
  <c r="M160" i="2"/>
  <c r="N160" i="2"/>
  <c r="Z160" i="2"/>
  <c r="AF160" i="2"/>
  <c r="Y160" i="2"/>
  <c r="AE160" i="2"/>
  <c r="M175" i="2"/>
  <c r="N175" i="2"/>
  <c r="Y175" i="2"/>
  <c r="Z175" i="2"/>
  <c r="AE175" i="2"/>
  <c r="AF175" i="2"/>
  <c r="M176" i="2"/>
  <c r="N176" i="2"/>
  <c r="Y176" i="2"/>
  <c r="Z176" i="2"/>
  <c r="AE176" i="2"/>
  <c r="AF176" i="2"/>
  <c r="M177" i="2"/>
  <c r="Y177" i="2"/>
  <c r="AE177" i="2"/>
  <c r="N177" i="2"/>
  <c r="Z177" i="2"/>
  <c r="AF177" i="2"/>
  <c r="M178" i="2"/>
  <c r="N178" i="2"/>
  <c r="Y178" i="2"/>
  <c r="Z178" i="2"/>
  <c r="AE178" i="2"/>
  <c r="AF178" i="2"/>
  <c r="M179" i="2"/>
  <c r="N179" i="2"/>
  <c r="Z179" i="2"/>
  <c r="Y179" i="2"/>
  <c r="AF179" i="2"/>
  <c r="AE179" i="2"/>
  <c r="M180" i="2"/>
  <c r="N180" i="2"/>
  <c r="Y180" i="2"/>
  <c r="Z180" i="2"/>
  <c r="AE180" i="2"/>
  <c r="AF180" i="2"/>
  <c r="Y181" i="2"/>
  <c r="Z181" i="2"/>
  <c r="AF181" i="2"/>
  <c r="AE181" i="2"/>
  <c r="Y182" i="2"/>
  <c r="Z182" i="2"/>
  <c r="AF182" i="2"/>
  <c r="AE182" i="2"/>
  <c r="AE183" i="2"/>
  <c r="C183" i="2" s="1"/>
  <c r="AF183" i="2"/>
  <c r="D183" i="2" s="1"/>
  <c r="Y184" i="2"/>
  <c r="AE184" i="2"/>
  <c r="Z184" i="2"/>
  <c r="AF184" i="2"/>
  <c r="M185" i="2"/>
  <c r="N185" i="2"/>
  <c r="Y185" i="2"/>
  <c r="Z185" i="2"/>
  <c r="AE185" i="2"/>
  <c r="AF185" i="2"/>
  <c r="M186" i="2"/>
  <c r="N186" i="2"/>
  <c r="Y186" i="2"/>
  <c r="AE186" i="2"/>
  <c r="Z186" i="2"/>
  <c r="AF186" i="2"/>
  <c r="M187" i="2"/>
  <c r="N187" i="2"/>
  <c r="Y187" i="2"/>
  <c r="Z187" i="2"/>
  <c r="AF187" i="2"/>
  <c r="AE187" i="2"/>
  <c r="M188" i="2"/>
  <c r="N188" i="2"/>
  <c r="Y188" i="2"/>
  <c r="Z188" i="2"/>
  <c r="AE188" i="2"/>
  <c r="AF188" i="2"/>
  <c r="M189" i="2"/>
  <c r="N189" i="2"/>
  <c r="Y189" i="2"/>
  <c r="AE189" i="2"/>
  <c r="Z189" i="2"/>
  <c r="AF189" i="2"/>
  <c r="M190" i="2"/>
  <c r="N190" i="2"/>
  <c r="Y190" i="2"/>
  <c r="Z190" i="2"/>
  <c r="AF190" i="2"/>
  <c r="AE190" i="2"/>
  <c r="M192" i="2"/>
  <c r="C192" i="2" s="1"/>
  <c r="N192" i="2"/>
  <c r="D192" i="2" s="1"/>
  <c r="E193" i="2"/>
  <c r="E191" i="2" s="1"/>
  <c r="F193" i="2"/>
  <c r="F191" i="2" s="1"/>
  <c r="G193" i="2"/>
  <c r="G191" i="2" s="1"/>
  <c r="H193" i="2"/>
  <c r="H191" i="2" s="1"/>
  <c r="I193" i="2"/>
  <c r="I191" i="2" s="1"/>
  <c r="J193" i="2"/>
  <c r="J191" i="2" s="1"/>
  <c r="K193" i="2"/>
  <c r="K191" i="2" s="1"/>
  <c r="L193" i="2"/>
  <c r="L191" i="2" s="1"/>
  <c r="O193" i="2"/>
  <c r="O191" i="2" s="1"/>
  <c r="P193" i="2"/>
  <c r="P191" i="2" s="1"/>
  <c r="Q193" i="2"/>
  <c r="Q191" i="2" s="1"/>
  <c r="R193" i="2"/>
  <c r="R191" i="2" s="1"/>
  <c r="S193" i="2"/>
  <c r="S191" i="2" s="1"/>
  <c r="T193" i="2"/>
  <c r="T191" i="2" s="1"/>
  <c r="U193" i="2"/>
  <c r="U191" i="2" s="1"/>
  <c r="V193" i="2"/>
  <c r="V191" i="2" s="1"/>
  <c r="W193" i="2"/>
  <c r="W191" i="2" s="1"/>
  <c r="X193" i="2"/>
  <c r="X191" i="2" s="1"/>
  <c r="AA193" i="2"/>
  <c r="AA191" i="2" s="1"/>
  <c r="AB193" i="2"/>
  <c r="AB191" i="2" s="1"/>
  <c r="AC193" i="2"/>
  <c r="AC191" i="2" s="1"/>
  <c r="AD193" i="2"/>
  <c r="AD191" i="2" s="1"/>
  <c r="M194" i="2"/>
  <c r="N194" i="2"/>
  <c r="Y194" i="2"/>
  <c r="Z194" i="2"/>
  <c r="AE194" i="2"/>
  <c r="AF194" i="2"/>
  <c r="AF195" i="2"/>
  <c r="AF196" i="2"/>
  <c r="AF197" i="2"/>
  <c r="AF198" i="2"/>
  <c r="AF199" i="2"/>
  <c r="AF200" i="2"/>
  <c r="AF201" i="2"/>
  <c r="M195" i="2"/>
  <c r="N195" i="2"/>
  <c r="Y195" i="2"/>
  <c r="Z195" i="2"/>
  <c r="AE195" i="2"/>
  <c r="M196" i="2"/>
  <c r="N196" i="2"/>
  <c r="Y196" i="2"/>
  <c r="Z196" i="2"/>
  <c r="AE196" i="2"/>
  <c r="M197" i="2"/>
  <c r="N197" i="2"/>
  <c r="Z197" i="2"/>
  <c r="Y197" i="2"/>
  <c r="AE197" i="2"/>
  <c r="M198" i="2"/>
  <c r="N198" i="2"/>
  <c r="Y198" i="2"/>
  <c r="Z198" i="2"/>
  <c r="AE198" i="2"/>
  <c r="M199" i="2"/>
  <c r="N199" i="2"/>
  <c r="Z199" i="2"/>
  <c r="Y199" i="2"/>
  <c r="AE199" i="2"/>
  <c r="M200" i="2"/>
  <c r="N200" i="2"/>
  <c r="Y200" i="2"/>
  <c r="AE200" i="2"/>
  <c r="Z200" i="2"/>
  <c r="M201" i="2"/>
  <c r="N201" i="2"/>
  <c r="Y201" i="2"/>
  <c r="Z201" i="2"/>
  <c r="AE201" i="2"/>
  <c r="E214" i="2"/>
  <c r="F214" i="2"/>
  <c r="G214" i="2"/>
  <c r="H214" i="2"/>
  <c r="I214" i="2"/>
  <c r="J214" i="2"/>
  <c r="K214" i="2"/>
  <c r="L214" i="2"/>
  <c r="O214" i="2"/>
  <c r="P214" i="2"/>
  <c r="Q214" i="2"/>
  <c r="R214" i="2"/>
  <c r="S214" i="2"/>
  <c r="T214" i="2"/>
  <c r="U214" i="2"/>
  <c r="V214" i="2"/>
  <c r="W214" i="2"/>
  <c r="X214" i="2"/>
  <c r="AA214" i="2"/>
  <c r="AB214" i="2"/>
  <c r="AC214" i="2"/>
  <c r="AD214" i="2"/>
  <c r="E216" i="2"/>
  <c r="F216" i="2"/>
  <c r="G216" i="2"/>
  <c r="H216" i="2"/>
  <c r="I216" i="2"/>
  <c r="J216" i="2"/>
  <c r="K216" i="2"/>
  <c r="L216" i="2"/>
  <c r="L217" i="2"/>
  <c r="L218" i="2"/>
  <c r="L219" i="2"/>
  <c r="L220" i="2"/>
  <c r="O216" i="2"/>
  <c r="P216" i="2"/>
  <c r="Q216" i="2"/>
  <c r="S216" i="2"/>
  <c r="U216" i="2"/>
  <c r="W216" i="2"/>
  <c r="R216" i="2"/>
  <c r="T216" i="2"/>
  <c r="V216" i="2"/>
  <c r="X216" i="2"/>
  <c r="AA216" i="2"/>
  <c r="AB216" i="2"/>
  <c r="AC216" i="2"/>
  <c r="AD216" i="2"/>
  <c r="E217" i="2"/>
  <c r="F217" i="2"/>
  <c r="G217" i="2"/>
  <c r="H217" i="2"/>
  <c r="I217" i="2"/>
  <c r="J217" i="2"/>
  <c r="K217" i="2"/>
  <c r="O217" i="2"/>
  <c r="P217" i="2"/>
  <c r="Q217" i="2"/>
  <c r="R217" i="2"/>
  <c r="S217" i="2"/>
  <c r="T217" i="2"/>
  <c r="U217" i="2"/>
  <c r="V217" i="2"/>
  <c r="W217" i="2"/>
  <c r="X217" i="2"/>
  <c r="AA217" i="2"/>
  <c r="AC217" i="2"/>
  <c r="AB217" i="2"/>
  <c r="AD217" i="2"/>
  <c r="E218" i="2"/>
  <c r="F218" i="2"/>
  <c r="G218" i="2"/>
  <c r="H218" i="2"/>
  <c r="I218" i="2"/>
  <c r="J218" i="2"/>
  <c r="K218" i="2"/>
  <c r="O218" i="2"/>
  <c r="P218" i="2"/>
  <c r="Q218" i="2"/>
  <c r="R218" i="2"/>
  <c r="S218" i="2"/>
  <c r="T218" i="2"/>
  <c r="U218" i="2"/>
  <c r="U299" i="2" s="1"/>
  <c r="V218" i="2"/>
  <c r="V219" i="2"/>
  <c r="V220" i="2"/>
  <c r="W218" i="2"/>
  <c r="X218" i="2"/>
  <c r="AA218" i="2"/>
  <c r="AB218" i="2"/>
  <c r="AC218" i="2"/>
  <c r="AD218" i="2"/>
  <c r="E219" i="2"/>
  <c r="F219" i="2"/>
  <c r="G219" i="2"/>
  <c r="H219" i="2"/>
  <c r="I219" i="2"/>
  <c r="J219" i="2"/>
  <c r="K219" i="2"/>
  <c r="O219" i="2"/>
  <c r="P219" i="2"/>
  <c r="Q219" i="2"/>
  <c r="R219" i="2"/>
  <c r="T219" i="2"/>
  <c r="X219" i="2"/>
  <c r="S219" i="2"/>
  <c r="U219" i="2"/>
  <c r="W219" i="2"/>
  <c r="AA219" i="2"/>
  <c r="AB219" i="2"/>
  <c r="AD219" i="2"/>
  <c r="AC219" i="2"/>
  <c r="E220" i="2"/>
  <c r="F220" i="2"/>
  <c r="H220" i="2"/>
  <c r="J220" i="2"/>
  <c r="G220" i="2"/>
  <c r="I220" i="2"/>
  <c r="K220" i="2"/>
  <c r="O220" i="2"/>
  <c r="P220" i="2"/>
  <c r="Q220" i="2"/>
  <c r="R220" i="2"/>
  <c r="S220" i="2"/>
  <c r="U220" i="2"/>
  <c r="W220" i="2"/>
  <c r="T220" i="2"/>
  <c r="X220" i="2"/>
  <c r="AA220" i="2"/>
  <c r="AB220" i="2"/>
  <c r="AC220" i="2"/>
  <c r="AD220" i="2"/>
  <c r="E221" i="2"/>
  <c r="F221" i="2"/>
  <c r="G221" i="2"/>
  <c r="H221" i="2"/>
  <c r="I221" i="2"/>
  <c r="J221" i="2"/>
  <c r="K221" i="2"/>
  <c r="L221" i="2"/>
  <c r="O221" i="2"/>
  <c r="Q221" i="2"/>
  <c r="S221" i="2"/>
  <c r="U221" i="2"/>
  <c r="U302" i="2" s="1"/>
  <c r="W221" i="2"/>
  <c r="P221" i="2"/>
  <c r="R221" i="2"/>
  <c r="T221" i="2"/>
  <c r="V221" i="2"/>
  <c r="X221" i="2"/>
  <c r="AA221" i="2"/>
  <c r="AB221" i="2"/>
  <c r="AC221" i="2"/>
  <c r="AD221" i="2"/>
  <c r="O222" i="2"/>
  <c r="P222" i="2"/>
  <c r="Q222" i="2"/>
  <c r="R222" i="2"/>
  <c r="S222" i="2"/>
  <c r="T222" i="2"/>
  <c r="U222" i="2"/>
  <c r="V222" i="2"/>
  <c r="W222" i="2"/>
  <c r="X222" i="2"/>
  <c r="AA222" i="2"/>
  <c r="AB222" i="2"/>
  <c r="AC222" i="2"/>
  <c r="AD222" i="2"/>
  <c r="O223" i="2"/>
  <c r="Q223" i="2"/>
  <c r="S223" i="2"/>
  <c r="U223" i="2"/>
  <c r="W223" i="2"/>
  <c r="P223" i="2"/>
  <c r="R223" i="2"/>
  <c r="T223" i="2"/>
  <c r="V223" i="2"/>
  <c r="X223" i="2"/>
  <c r="AA223" i="2"/>
  <c r="AB223" i="2"/>
  <c r="AD223" i="2"/>
  <c r="AC223" i="2"/>
  <c r="AA224" i="2"/>
  <c r="AB224" i="2"/>
  <c r="AC224" i="2"/>
  <c r="AD224" i="2"/>
  <c r="O225" i="2"/>
  <c r="O306" i="2" s="1"/>
  <c r="P225" i="2"/>
  <c r="Q225" i="2"/>
  <c r="R225" i="2"/>
  <c r="S225" i="2"/>
  <c r="T225" i="2"/>
  <c r="U225" i="2"/>
  <c r="U306" i="2" s="1"/>
  <c r="V225" i="2"/>
  <c r="W225" i="2"/>
  <c r="X225" i="2"/>
  <c r="AA225" i="2"/>
  <c r="AB225" i="2"/>
  <c r="AC225" i="2"/>
  <c r="AE225" i="2" s="1"/>
  <c r="AD225" i="2"/>
  <c r="E226" i="2"/>
  <c r="F226" i="2"/>
  <c r="G226" i="2"/>
  <c r="H226" i="2"/>
  <c r="I226" i="2"/>
  <c r="J226" i="2"/>
  <c r="K226" i="2"/>
  <c r="L226" i="2"/>
  <c r="O226" i="2"/>
  <c r="P226" i="2"/>
  <c r="Q226" i="2"/>
  <c r="R226" i="2"/>
  <c r="S226" i="2"/>
  <c r="U226" i="2"/>
  <c r="W226" i="2"/>
  <c r="T226" i="2"/>
  <c r="V226" i="2"/>
  <c r="X226" i="2"/>
  <c r="AA226" i="2"/>
  <c r="AA307" i="2" s="1"/>
  <c r="AB226" i="2"/>
  <c r="AD226" i="2"/>
  <c r="AC226" i="2"/>
  <c r="E227" i="2"/>
  <c r="F227" i="2"/>
  <c r="G227" i="2"/>
  <c r="H227" i="2"/>
  <c r="I227" i="2"/>
  <c r="J227" i="2"/>
  <c r="K227" i="2"/>
  <c r="L227" i="2"/>
  <c r="O227" i="2"/>
  <c r="P227" i="2"/>
  <c r="Q227" i="2"/>
  <c r="R227" i="2"/>
  <c r="S227" i="2"/>
  <c r="T227" i="2"/>
  <c r="U227" i="2"/>
  <c r="V227" i="2"/>
  <c r="W227" i="2"/>
  <c r="X227" i="2"/>
  <c r="AA227" i="2"/>
  <c r="AB227" i="2"/>
  <c r="AC227" i="2"/>
  <c r="AC308" i="2" s="1"/>
  <c r="AD227" i="2"/>
  <c r="E228" i="2"/>
  <c r="F228" i="2"/>
  <c r="G228" i="2"/>
  <c r="H228" i="2"/>
  <c r="I228" i="2"/>
  <c r="J228" i="2"/>
  <c r="K228" i="2"/>
  <c r="K309" i="2" s="1"/>
  <c r="L228" i="2"/>
  <c r="O228" i="2"/>
  <c r="P228" i="2"/>
  <c r="Q228" i="2"/>
  <c r="R228" i="2"/>
  <c r="S228" i="2"/>
  <c r="S309" i="2" s="1"/>
  <c r="T228" i="2"/>
  <c r="U228" i="2"/>
  <c r="V228" i="2"/>
  <c r="W228" i="2"/>
  <c r="X228" i="2"/>
  <c r="AA228" i="2"/>
  <c r="AC228" i="2"/>
  <c r="AB228" i="2"/>
  <c r="AD228" i="2"/>
  <c r="E229" i="2"/>
  <c r="E310" i="2" s="1"/>
  <c r="F229" i="2"/>
  <c r="G229" i="2"/>
  <c r="H229" i="2"/>
  <c r="I229" i="2"/>
  <c r="J229" i="2"/>
  <c r="K229" i="2"/>
  <c r="L229" i="2"/>
  <c r="O229" i="2"/>
  <c r="O310" i="2" s="1"/>
  <c r="P229" i="2"/>
  <c r="Q229" i="2"/>
  <c r="R229" i="2"/>
  <c r="S229" i="2"/>
  <c r="T229" i="2"/>
  <c r="U229" i="2"/>
  <c r="V229" i="2"/>
  <c r="W229" i="2"/>
  <c r="X229" i="2"/>
  <c r="AA229" i="2"/>
  <c r="AB229" i="2"/>
  <c r="AC229" i="2"/>
  <c r="AD229" i="2"/>
  <c r="E230" i="2"/>
  <c r="F230" i="2"/>
  <c r="G230" i="2"/>
  <c r="H230" i="2"/>
  <c r="I230" i="2"/>
  <c r="J230" i="2"/>
  <c r="K230" i="2"/>
  <c r="L230" i="2"/>
  <c r="O230" i="2"/>
  <c r="P230" i="2"/>
  <c r="Q230" i="2"/>
  <c r="Q311" i="2" s="1"/>
  <c r="R230" i="2"/>
  <c r="S230" i="2"/>
  <c r="T230" i="2"/>
  <c r="U230" i="2"/>
  <c r="V230" i="2"/>
  <c r="W230" i="2"/>
  <c r="X230" i="2"/>
  <c r="AA230" i="2"/>
  <c r="AB230" i="2"/>
  <c r="AC230" i="2"/>
  <c r="AD230" i="2"/>
  <c r="E231" i="2"/>
  <c r="F231" i="2"/>
  <c r="F312" i="2" s="1"/>
  <c r="G231" i="2"/>
  <c r="H231" i="2"/>
  <c r="I231" i="2"/>
  <c r="J231" i="2"/>
  <c r="K231" i="2"/>
  <c r="L231" i="2"/>
  <c r="O231" i="2"/>
  <c r="P231" i="2"/>
  <c r="Q231" i="2"/>
  <c r="R231" i="2"/>
  <c r="S231" i="2"/>
  <c r="T231" i="2"/>
  <c r="U231" i="2"/>
  <c r="V231" i="2"/>
  <c r="W231" i="2"/>
  <c r="X231" i="2"/>
  <c r="AA231" i="2"/>
  <c r="AB231" i="2"/>
  <c r="AC231" i="2"/>
  <c r="AC312" i="2" s="1"/>
  <c r="AD231" i="2"/>
  <c r="E233" i="2"/>
  <c r="F233" i="2"/>
  <c r="N233" i="2" s="1"/>
  <c r="D233" i="2" s="1"/>
  <c r="E235" i="2"/>
  <c r="F235" i="2"/>
  <c r="G235" i="2"/>
  <c r="H235" i="2"/>
  <c r="I235" i="2"/>
  <c r="J235" i="2"/>
  <c r="K235" i="2"/>
  <c r="L235" i="2"/>
  <c r="L236" i="2"/>
  <c r="L237" i="2"/>
  <c r="L238" i="2"/>
  <c r="L239" i="2"/>
  <c r="L240" i="2"/>
  <c r="L241" i="2"/>
  <c r="L242" i="2"/>
  <c r="O235" i="2"/>
  <c r="P235" i="2"/>
  <c r="Q235" i="2"/>
  <c r="R235" i="2"/>
  <c r="S235" i="2"/>
  <c r="T235" i="2"/>
  <c r="U235" i="2"/>
  <c r="V235" i="2"/>
  <c r="W235" i="2"/>
  <c r="X235" i="2"/>
  <c r="AA235" i="2"/>
  <c r="AB235" i="2"/>
  <c r="AC235" i="2"/>
  <c r="AD235" i="2"/>
  <c r="E236" i="2"/>
  <c r="F236" i="2"/>
  <c r="G236" i="2"/>
  <c r="H236" i="2"/>
  <c r="I236" i="2"/>
  <c r="J236" i="2"/>
  <c r="K236" i="2"/>
  <c r="O236" i="2"/>
  <c r="P236" i="2"/>
  <c r="Q236" i="2"/>
  <c r="R236" i="2"/>
  <c r="S236" i="2"/>
  <c r="S237" i="2"/>
  <c r="S318" i="2" s="1"/>
  <c r="S238" i="2"/>
  <c r="S239" i="2"/>
  <c r="S240" i="2"/>
  <c r="S241" i="2"/>
  <c r="S242" i="2"/>
  <c r="T236" i="2"/>
  <c r="U236" i="2"/>
  <c r="U317" i="2" s="1"/>
  <c r="V236" i="2"/>
  <c r="W236" i="2"/>
  <c r="W237" i="2"/>
  <c r="W238" i="2"/>
  <c r="W239" i="2"/>
  <c r="X236" i="2"/>
  <c r="AA236" i="2"/>
  <c r="AB236" i="2"/>
  <c r="AC236" i="2"/>
  <c r="AD236" i="2"/>
  <c r="E237" i="2"/>
  <c r="F237" i="2"/>
  <c r="H237" i="2"/>
  <c r="J237" i="2"/>
  <c r="G237" i="2"/>
  <c r="I237" i="2"/>
  <c r="K237" i="2"/>
  <c r="O237" i="2"/>
  <c r="P237" i="2"/>
  <c r="Q237" i="2"/>
  <c r="R237" i="2"/>
  <c r="T237" i="2"/>
  <c r="U237" i="2"/>
  <c r="V237" i="2"/>
  <c r="X237" i="2"/>
  <c r="AA237" i="2"/>
  <c r="AB237" i="2"/>
  <c r="AC237" i="2"/>
  <c r="AD237" i="2"/>
  <c r="E238" i="2"/>
  <c r="F238" i="2"/>
  <c r="H238" i="2"/>
  <c r="J238" i="2"/>
  <c r="G238" i="2"/>
  <c r="I238" i="2"/>
  <c r="K238" i="2"/>
  <c r="O238" i="2"/>
  <c r="P238" i="2"/>
  <c r="Q238" i="2"/>
  <c r="R238" i="2"/>
  <c r="T238" i="2"/>
  <c r="U238" i="2"/>
  <c r="V238" i="2"/>
  <c r="X238" i="2"/>
  <c r="AA238" i="2"/>
  <c r="AB238" i="2"/>
  <c r="AC238" i="2"/>
  <c r="AD238" i="2"/>
  <c r="E239" i="2"/>
  <c r="F239" i="2"/>
  <c r="G239" i="2"/>
  <c r="H239" i="2"/>
  <c r="I239" i="2"/>
  <c r="J239" i="2"/>
  <c r="K239" i="2"/>
  <c r="O239" i="2"/>
  <c r="O320" i="2" s="1"/>
  <c r="P239" i="2"/>
  <c r="Q239" i="2"/>
  <c r="R239" i="2"/>
  <c r="T239" i="2"/>
  <c r="V239" i="2"/>
  <c r="X239" i="2"/>
  <c r="U239" i="2"/>
  <c r="AA239" i="2"/>
  <c r="AB239" i="2"/>
  <c r="AC239" i="2"/>
  <c r="AD239" i="2"/>
  <c r="E240" i="2"/>
  <c r="F240" i="2"/>
  <c r="G240" i="2"/>
  <c r="H240" i="2"/>
  <c r="I240" i="2"/>
  <c r="J240" i="2"/>
  <c r="K240" i="2"/>
  <c r="O240" i="2"/>
  <c r="P240" i="2"/>
  <c r="Q240" i="2"/>
  <c r="R240" i="2"/>
  <c r="T240" i="2"/>
  <c r="U240" i="2"/>
  <c r="V240" i="2"/>
  <c r="W240" i="2"/>
  <c r="X240" i="2"/>
  <c r="AA240" i="2"/>
  <c r="AB240" i="2"/>
  <c r="AC240" i="2"/>
  <c r="AD240" i="2"/>
  <c r="E241" i="2"/>
  <c r="F241" i="2"/>
  <c r="G241" i="2"/>
  <c r="I241" i="2"/>
  <c r="K241" i="2"/>
  <c r="K322" i="2" s="1"/>
  <c r="H241" i="2"/>
  <c r="J241" i="2"/>
  <c r="O241" i="2"/>
  <c r="P241" i="2"/>
  <c r="Q241" i="2"/>
  <c r="R241" i="2"/>
  <c r="T241" i="2"/>
  <c r="U241" i="2"/>
  <c r="V241" i="2"/>
  <c r="W241" i="2"/>
  <c r="X241" i="2"/>
  <c r="AA241" i="2"/>
  <c r="AB241" i="2"/>
  <c r="AC241" i="2"/>
  <c r="AD241" i="2"/>
  <c r="E242" i="2"/>
  <c r="F242" i="2"/>
  <c r="H242" i="2"/>
  <c r="J242" i="2"/>
  <c r="G242" i="2"/>
  <c r="I242" i="2"/>
  <c r="K242" i="2"/>
  <c r="O242" i="2"/>
  <c r="P242" i="2"/>
  <c r="Q242" i="2"/>
  <c r="R242" i="2"/>
  <c r="T242" i="2"/>
  <c r="U242" i="2"/>
  <c r="V242" i="2"/>
  <c r="W242" i="2"/>
  <c r="X242" i="2"/>
  <c r="AA242" i="2"/>
  <c r="AB242" i="2"/>
  <c r="AC242" i="2"/>
  <c r="AD242" i="2"/>
  <c r="AG254" i="2"/>
  <c r="O246" i="2"/>
  <c r="M256" i="2"/>
  <c r="N256" i="2"/>
  <c r="Y256" i="2"/>
  <c r="Z256" i="2"/>
  <c r="Z257" i="2"/>
  <c r="Z258" i="2"/>
  <c r="Z259" i="2"/>
  <c r="Z260" i="2"/>
  <c r="AE256" i="2"/>
  <c r="AF256" i="2"/>
  <c r="M257" i="2"/>
  <c r="N257" i="2"/>
  <c r="N258" i="2"/>
  <c r="N259" i="2"/>
  <c r="N260" i="2"/>
  <c r="Y257" i="2"/>
  <c r="AE257" i="2"/>
  <c r="AE258" i="2"/>
  <c r="AE259" i="2"/>
  <c r="AE260" i="2"/>
  <c r="AF257" i="2"/>
  <c r="M258" i="2"/>
  <c r="Y258" i="2"/>
  <c r="AF258" i="2"/>
  <c r="M259" i="2"/>
  <c r="Y259" i="2"/>
  <c r="AF259" i="2"/>
  <c r="M260" i="2"/>
  <c r="Y260" i="2"/>
  <c r="AF260" i="2"/>
  <c r="M261" i="2"/>
  <c r="N261" i="2"/>
  <c r="Y261" i="2"/>
  <c r="Z261" i="2"/>
  <c r="AF261" i="2"/>
  <c r="AE261" i="2"/>
  <c r="Y262" i="2"/>
  <c r="Z262" i="2"/>
  <c r="AE262" i="2"/>
  <c r="AF262" i="2"/>
  <c r="Y263" i="2"/>
  <c r="AE263" i="2"/>
  <c r="Z263" i="2"/>
  <c r="AF263" i="2"/>
  <c r="AE264" i="2"/>
  <c r="C264" i="2" s="1"/>
  <c r="AF264" i="2"/>
  <c r="Y265" i="2"/>
  <c r="Z265" i="2"/>
  <c r="AE265" i="2"/>
  <c r="AF265" i="2"/>
  <c r="M266" i="2"/>
  <c r="N266" i="2"/>
  <c r="Z266" i="2"/>
  <c r="AF266" i="2"/>
  <c r="Y266" i="2"/>
  <c r="AE266" i="2"/>
  <c r="M267" i="2"/>
  <c r="N267" i="2"/>
  <c r="Y267" i="2"/>
  <c r="Z267" i="2"/>
  <c r="AE267" i="2"/>
  <c r="AF267" i="2"/>
  <c r="M268" i="2"/>
  <c r="Y268" i="2"/>
  <c r="AE268" i="2"/>
  <c r="N268" i="2"/>
  <c r="Z268" i="2"/>
  <c r="AF268" i="2"/>
  <c r="M269" i="2"/>
  <c r="N269" i="2"/>
  <c r="Y269" i="2"/>
  <c r="Z269" i="2"/>
  <c r="AF269" i="2"/>
  <c r="AE269" i="2"/>
  <c r="M270" i="2"/>
  <c r="N270" i="2"/>
  <c r="Y270" i="2"/>
  <c r="Z270" i="2"/>
  <c r="AE270" i="2"/>
  <c r="AF270" i="2"/>
  <c r="M271" i="2"/>
  <c r="N271" i="2"/>
  <c r="Z271" i="2"/>
  <c r="AF271" i="2"/>
  <c r="Y271" i="2"/>
  <c r="AE271" i="2"/>
  <c r="M273" i="2"/>
  <c r="C273" i="2" s="1"/>
  <c r="N273" i="2"/>
  <c r="D273" i="2" s="1"/>
  <c r="E274" i="2"/>
  <c r="E272" i="2" s="1"/>
  <c r="F274" i="2"/>
  <c r="F272" i="2" s="1"/>
  <c r="G274" i="2"/>
  <c r="G272" i="2" s="1"/>
  <c r="H274" i="2"/>
  <c r="H272" i="2" s="1"/>
  <c r="I274" i="2"/>
  <c r="I272" i="2" s="1"/>
  <c r="J274" i="2"/>
  <c r="J272" i="2" s="1"/>
  <c r="K274" i="2"/>
  <c r="K272" i="2" s="1"/>
  <c r="L274" i="2"/>
  <c r="L272" i="2" s="1"/>
  <c r="O274" i="2"/>
  <c r="O272" i="2" s="1"/>
  <c r="P274" i="2"/>
  <c r="P272" i="2" s="1"/>
  <c r="Q274" i="2"/>
  <c r="Q272" i="2" s="1"/>
  <c r="R274" i="2"/>
  <c r="R272" i="2" s="1"/>
  <c r="S274" i="2"/>
  <c r="S272" i="2" s="1"/>
  <c r="T274" i="2"/>
  <c r="T272" i="2" s="1"/>
  <c r="U274" i="2"/>
  <c r="U272" i="2" s="1"/>
  <c r="V274" i="2"/>
  <c r="V272" i="2" s="1"/>
  <c r="W274" i="2"/>
  <c r="W272" i="2" s="1"/>
  <c r="X274" i="2"/>
  <c r="X272" i="2" s="1"/>
  <c r="AA274" i="2"/>
  <c r="AA272" i="2" s="1"/>
  <c r="AB274" i="2"/>
  <c r="AB272" i="2" s="1"/>
  <c r="AC274" i="2"/>
  <c r="AC272" i="2" s="1"/>
  <c r="AD274" i="2"/>
  <c r="AD272" i="2" s="1"/>
  <c r="M275" i="2"/>
  <c r="N275" i="2"/>
  <c r="Y275" i="2"/>
  <c r="Z275" i="2"/>
  <c r="AE275" i="2"/>
  <c r="AF275" i="2"/>
  <c r="M276" i="2"/>
  <c r="N276" i="2"/>
  <c r="Z276" i="2"/>
  <c r="AF276" i="2"/>
  <c r="Y276" i="2"/>
  <c r="AE276" i="2"/>
  <c r="AF277" i="2"/>
  <c r="AF278" i="2"/>
  <c r="AF279" i="2"/>
  <c r="AF280" i="2"/>
  <c r="AF281" i="2"/>
  <c r="AF282" i="2"/>
  <c r="M277" i="2"/>
  <c r="N277" i="2"/>
  <c r="Y277" i="2"/>
  <c r="Z277" i="2"/>
  <c r="Z278" i="2"/>
  <c r="Z279" i="2"/>
  <c r="Z280" i="2"/>
  <c r="Z281" i="2"/>
  <c r="Z282" i="2"/>
  <c r="AE277" i="2"/>
  <c r="M278" i="2"/>
  <c r="N278" i="2"/>
  <c r="Y278" i="2"/>
  <c r="AE278" i="2"/>
  <c r="M279" i="2"/>
  <c r="N279" i="2"/>
  <c r="Y279" i="2"/>
  <c r="AE279" i="2"/>
  <c r="M280" i="2"/>
  <c r="Y280" i="2"/>
  <c r="AE280" i="2"/>
  <c r="N280" i="2"/>
  <c r="M281" i="2"/>
  <c r="N281" i="2"/>
  <c r="Y281" i="2"/>
  <c r="AE281" i="2"/>
  <c r="M282" i="2"/>
  <c r="N282" i="2"/>
  <c r="Y282" i="2"/>
  <c r="AE282" i="2"/>
  <c r="E283" i="2"/>
  <c r="F283" i="2"/>
  <c r="E293" i="2"/>
  <c r="G293" i="2"/>
  <c r="I293" i="2"/>
  <c r="K293" i="2"/>
  <c r="F293" i="2"/>
  <c r="H293" i="2"/>
  <c r="J293" i="2"/>
  <c r="L293" i="2"/>
  <c r="O293" i="2"/>
  <c r="P293" i="2"/>
  <c r="Q293" i="2"/>
  <c r="R293" i="2"/>
  <c r="S293" i="2"/>
  <c r="T293" i="2"/>
  <c r="V293" i="2"/>
  <c r="X293" i="2"/>
  <c r="U293" i="2"/>
  <c r="W293" i="2"/>
  <c r="AA293" i="2"/>
  <c r="AB293" i="2"/>
  <c r="AC293" i="2"/>
  <c r="AD293" i="2"/>
  <c r="D152" i="7"/>
  <c r="B38" i="7"/>
  <c r="F38" i="7" s="1"/>
  <c r="H188" i="7"/>
  <c r="H155" i="7"/>
  <c r="H152" i="7"/>
  <c r="D155" i="7"/>
  <c r="F152" i="7"/>
  <c r="D162" i="7"/>
  <c r="B92" i="7"/>
  <c r="H92" i="7"/>
  <c r="N26" i="5"/>
  <c r="N195" i="5"/>
  <c r="B157" i="7"/>
  <c r="D157" i="7"/>
  <c r="F162" i="4"/>
  <c r="AK154" i="4"/>
  <c r="F86" i="4"/>
  <c r="N154" i="7"/>
  <c r="B154" i="7"/>
  <c r="D154" i="7"/>
  <c r="B153" i="7"/>
  <c r="D153" i="7"/>
  <c r="N96" i="7"/>
  <c r="N131" i="7"/>
  <c r="N68" i="7"/>
  <c r="F186" i="7"/>
  <c r="B6" i="7"/>
  <c r="F182" i="7"/>
  <c r="B161" i="7"/>
  <c r="D161" i="7"/>
  <c r="H131" i="7"/>
  <c r="N97" i="7"/>
  <c r="N126" i="7"/>
  <c r="F185" i="7"/>
  <c r="D62" i="7"/>
  <c r="D156" i="7"/>
  <c r="F92" i="7"/>
  <c r="D92" i="7"/>
  <c r="N99" i="7"/>
  <c r="F99" i="7"/>
  <c r="N159" i="7"/>
  <c r="D159" i="7"/>
  <c r="H122" i="7"/>
  <c r="Q187" i="4"/>
  <c r="Q78" i="4"/>
  <c r="Q24" i="4"/>
  <c r="Q70" i="4"/>
  <c r="AK244" i="4"/>
  <c r="AA26" i="4"/>
  <c r="Q10" i="4"/>
  <c r="Q120" i="4"/>
  <c r="AA6" i="4"/>
  <c r="AK25" i="4"/>
  <c r="Q156" i="4"/>
  <c r="N9" i="7"/>
  <c r="W68" i="4"/>
  <c r="D158" i="7"/>
  <c r="N100" i="7"/>
  <c r="H183" i="7"/>
  <c r="F183" i="7"/>
  <c r="F187" i="7"/>
  <c r="E9" i="2"/>
  <c r="K9" i="2"/>
  <c r="Q115" i="5"/>
  <c r="F72" i="5"/>
  <c r="F57" i="5"/>
  <c r="F114" i="4"/>
  <c r="AK59" i="4"/>
  <c r="F210" i="4"/>
  <c r="AA230" i="4"/>
  <c r="F32" i="4"/>
  <c r="AU207" i="4"/>
  <c r="F160" i="4"/>
  <c r="AA176" i="4"/>
  <c r="Q22" i="4"/>
  <c r="F182" i="4"/>
  <c r="Q65" i="4"/>
  <c r="Q19" i="4"/>
  <c r="F110" i="4"/>
  <c r="F133" i="4"/>
  <c r="F184" i="7"/>
  <c r="B13" i="7"/>
  <c r="D13" i="7" s="1"/>
  <c r="AH33" i="4"/>
  <c r="D160" i="7"/>
  <c r="F160" i="7"/>
  <c r="N123" i="7"/>
  <c r="H191" i="7"/>
  <c r="F191" i="7"/>
  <c r="D184" i="7"/>
  <c r="D191" i="7"/>
  <c r="D186" i="7"/>
  <c r="O186" i="7" s="1"/>
  <c r="D187" i="7"/>
  <c r="P187" i="7" s="1"/>
  <c r="D185" i="7"/>
  <c r="D182" i="7"/>
  <c r="D183" i="7"/>
  <c r="O183" i="7" s="1"/>
  <c r="H187" i="7"/>
  <c r="H184" i="7"/>
  <c r="H156" i="7"/>
  <c r="F156" i="7"/>
  <c r="H161" i="7"/>
  <c r="H160" i="7"/>
  <c r="H157" i="7"/>
  <c r="H154" i="7"/>
  <c r="H158" i="7"/>
  <c r="H162" i="7"/>
  <c r="H159" i="7"/>
  <c r="H153" i="7"/>
  <c r="F159" i="7"/>
  <c r="F161" i="7"/>
  <c r="F157" i="7"/>
  <c r="F153" i="7"/>
  <c r="F158" i="7"/>
  <c r="F154" i="7"/>
  <c r="F162" i="7"/>
  <c r="D99" i="7"/>
  <c r="D123" i="7"/>
  <c r="K190" i="7"/>
  <c r="N190" i="7" s="1"/>
  <c r="I9" i="2"/>
  <c r="C29" i="2"/>
  <c r="D10" i="7"/>
  <c r="D96" i="7"/>
  <c r="D122" i="7"/>
  <c r="F122" i="7"/>
  <c r="D188" i="7"/>
  <c r="O188" i="7" s="1"/>
  <c r="K192" i="7"/>
  <c r="H190" i="7"/>
  <c r="F189" i="7"/>
  <c r="F190" i="7"/>
  <c r="D190" i="7"/>
  <c r="D189" i="7"/>
  <c r="H192" i="7"/>
  <c r="F192" i="7"/>
  <c r="D192" i="7"/>
  <c r="H193" i="7"/>
  <c r="H186" i="7"/>
  <c r="H185" i="7"/>
  <c r="H182" i="7"/>
  <c r="H189" i="7"/>
  <c r="H62" i="7"/>
  <c r="U246" i="2"/>
  <c r="AA299" i="2"/>
  <c r="G9" i="2"/>
  <c r="F225" i="5"/>
  <c r="Q224" i="5"/>
  <c r="F67" i="5"/>
  <c r="Q89" i="5"/>
  <c r="AA82" i="4"/>
  <c r="Q36" i="4"/>
  <c r="AK8" i="4"/>
  <c r="AK173" i="4"/>
  <c r="F129" i="4"/>
  <c r="AK56" i="4"/>
  <c r="AK129" i="4"/>
  <c r="F126" i="4"/>
  <c r="Q88" i="4"/>
  <c r="F179" i="4"/>
  <c r="AK86" i="4"/>
  <c r="AA37" i="4"/>
  <c r="Q235" i="4"/>
  <c r="Q160" i="4"/>
  <c r="AA125" i="4"/>
  <c r="Q42" i="4"/>
  <c r="Q179" i="4"/>
  <c r="F70" i="4"/>
  <c r="Q13" i="4"/>
  <c r="Q86" i="4"/>
  <c r="AA45" i="4"/>
  <c r="AA33" i="4"/>
  <c r="Q33" i="4"/>
  <c r="AK60" i="4"/>
  <c r="AA208" i="4"/>
  <c r="Q244" i="4"/>
  <c r="F62" i="4"/>
  <c r="AK32" i="4"/>
  <c r="F233" i="4"/>
  <c r="AK9" i="4"/>
  <c r="F163" i="4"/>
  <c r="Q71" i="4"/>
  <c r="Q213" i="4"/>
  <c r="Q15" i="4"/>
  <c r="F157" i="4"/>
  <c r="Q141" i="4"/>
  <c r="Q38" i="4"/>
  <c r="AA108" i="4"/>
  <c r="AU231" i="4"/>
  <c r="C34" i="2"/>
  <c r="AG132" i="2"/>
  <c r="AF240" i="2" l="1"/>
  <c r="AE238" i="2"/>
  <c r="N231" i="2"/>
  <c r="AF230" i="2"/>
  <c r="AE229" i="2"/>
  <c r="I317" i="2"/>
  <c r="AE235" i="2"/>
  <c r="AF231" i="2"/>
  <c r="S307" i="2"/>
  <c r="P300" i="2"/>
  <c r="E314" i="2"/>
  <c r="M314" i="2" s="1"/>
  <c r="X307" i="2"/>
  <c r="AA188" i="5"/>
  <c r="AA77" i="5"/>
  <c r="Q216" i="5"/>
  <c r="F214" i="5"/>
  <c r="Q18" i="5"/>
  <c r="F27" i="5"/>
  <c r="Q214" i="5"/>
  <c r="F17" i="5"/>
  <c r="AA233" i="5"/>
  <c r="AA218" i="5"/>
  <c r="AO127" i="4"/>
  <c r="Q56" i="4"/>
  <c r="Q223" i="4"/>
  <c r="Q224" i="4"/>
  <c r="Q323" i="2"/>
  <c r="K301" i="2"/>
  <c r="R317" i="2"/>
  <c r="U304" i="2"/>
  <c r="S301" i="2"/>
  <c r="O300" i="2"/>
  <c r="Q118" i="4"/>
  <c r="AK109" i="4"/>
  <c r="F241" i="4"/>
  <c r="AK14" i="4"/>
  <c r="F159" i="4"/>
  <c r="Q63" i="4"/>
  <c r="Q237" i="4"/>
  <c r="F216" i="4"/>
  <c r="Q35" i="4"/>
  <c r="AK238" i="4"/>
  <c r="F119" i="4"/>
  <c r="F12" i="4"/>
  <c r="AA173" i="4"/>
  <c r="F191" i="4"/>
  <c r="Q222" i="4"/>
  <c r="F190" i="4"/>
  <c r="AK165" i="4"/>
  <c r="AA117" i="4"/>
  <c r="F112" i="4"/>
  <c r="AA57" i="4"/>
  <c r="F71" i="4"/>
  <c r="Q209" i="4"/>
  <c r="Q243" i="4"/>
  <c r="AK31" i="4"/>
  <c r="F29" i="4"/>
  <c r="AA74" i="4"/>
  <c r="Q164" i="4"/>
  <c r="F243" i="4"/>
  <c r="AK235" i="4"/>
  <c r="F58" i="4"/>
  <c r="Q61" i="4"/>
  <c r="F61" i="4"/>
  <c r="Q17" i="4"/>
  <c r="AA34" i="4"/>
  <c r="F104" i="4"/>
  <c r="F178" i="4"/>
  <c r="F7" i="4"/>
  <c r="F76" i="4"/>
  <c r="AK73" i="4"/>
  <c r="AA66" i="4"/>
  <c r="U236" i="5"/>
  <c r="M233" i="2"/>
  <c r="C233" i="2" s="1"/>
  <c r="AF239" i="2"/>
  <c r="K318" i="2"/>
  <c r="F316" i="2"/>
  <c r="F308" i="2"/>
  <c r="AC305" i="2"/>
  <c r="D141" i="2"/>
  <c r="O308" i="2"/>
  <c r="C19" i="2"/>
  <c r="AE220" i="4"/>
  <c r="X227" i="4"/>
  <c r="AA44" i="4"/>
  <c r="AA226" i="4"/>
  <c r="O191" i="7"/>
  <c r="C271" i="2"/>
  <c r="AE239" i="2"/>
  <c r="AB305" i="2"/>
  <c r="AD303" i="2"/>
  <c r="AF216" i="2"/>
  <c r="AD311" i="2"/>
  <c r="AB310" i="2"/>
  <c r="H310" i="2"/>
  <c r="C47" i="5"/>
  <c r="C202" i="5"/>
  <c r="AE74" i="5"/>
  <c r="G321" i="2"/>
  <c r="J320" i="2"/>
  <c r="AC304" i="2"/>
  <c r="D68" i="7"/>
  <c r="B72" i="7"/>
  <c r="H72" i="7" s="1"/>
  <c r="N5" i="7"/>
  <c r="B34" i="7"/>
  <c r="D34" i="7" s="1"/>
  <c r="B64" i="7"/>
  <c r="D64" i="7" s="1"/>
  <c r="O152" i="7"/>
  <c r="M242" i="2"/>
  <c r="T316" i="2"/>
  <c r="Y230" i="2"/>
  <c r="W310" i="2"/>
  <c r="Z226" i="2"/>
  <c r="AG144" i="2"/>
  <c r="D140" i="2"/>
  <c r="AF106" i="2"/>
  <c r="X295" i="2"/>
  <c r="AG20" i="2"/>
  <c r="D18" i="2"/>
  <c r="W38" i="4" s="1"/>
  <c r="AF228" i="2"/>
  <c r="R302" i="2"/>
  <c r="S162" i="2"/>
  <c r="C137" i="2"/>
  <c r="U321" i="2"/>
  <c r="D10" i="2"/>
  <c r="AO85" i="4"/>
  <c r="AC284" i="2"/>
  <c r="D267" i="2"/>
  <c r="W249" i="4" s="1"/>
  <c r="M248" i="4"/>
  <c r="AE32" i="4"/>
  <c r="F169" i="5"/>
  <c r="F140" i="5"/>
  <c r="Q31" i="5"/>
  <c r="AA238" i="5"/>
  <c r="F133" i="5"/>
  <c r="AA308" i="2"/>
  <c r="AE308" i="2" s="1"/>
  <c r="F9" i="7"/>
  <c r="B43" i="7"/>
  <c r="H43" i="7" s="1"/>
  <c r="O182" i="7"/>
  <c r="AA141" i="5"/>
  <c r="N155" i="7"/>
  <c r="M231" i="2"/>
  <c r="L301" i="2"/>
  <c r="D188" i="2"/>
  <c r="AG188" i="4" s="1"/>
  <c r="C260" i="2"/>
  <c r="D9" i="7"/>
  <c r="Q15" i="5"/>
  <c r="B12" i="7"/>
  <c r="F97" i="7"/>
  <c r="W308" i="2"/>
  <c r="T300" i="2"/>
  <c r="G323" i="2"/>
  <c r="Q309" i="2"/>
  <c r="O81" i="2"/>
  <c r="AG23" i="2"/>
  <c r="F137" i="5"/>
  <c r="Q58" i="5"/>
  <c r="AA226" i="5"/>
  <c r="AA171" i="5"/>
  <c r="F58" i="5"/>
  <c r="Q10" i="5"/>
  <c r="D128" i="7"/>
  <c r="O128" i="7" s="1"/>
  <c r="D279" i="2"/>
  <c r="W250" i="5" s="1"/>
  <c r="G318" i="2"/>
  <c r="AE236" i="2"/>
  <c r="T317" i="2"/>
  <c r="AF229" i="2"/>
  <c r="P309" i="2"/>
  <c r="V308" i="2"/>
  <c r="AC307" i="2"/>
  <c r="AE307" i="2" s="1"/>
  <c r="W307" i="2"/>
  <c r="S306" i="2"/>
  <c r="AE224" i="2"/>
  <c r="C224" i="2" s="1"/>
  <c r="AC303" i="2"/>
  <c r="D186" i="2"/>
  <c r="C147" i="2"/>
  <c r="C146" i="2"/>
  <c r="AJ131" i="4" s="1"/>
  <c r="F323" i="2"/>
  <c r="T320" i="2"/>
  <c r="L318" i="2"/>
  <c r="K311" i="2"/>
  <c r="V309" i="2"/>
  <c r="AA306" i="2"/>
  <c r="AA303" i="2"/>
  <c r="O302" i="2"/>
  <c r="AE94" i="2"/>
  <c r="C76" i="2"/>
  <c r="Z80" i="5" s="1"/>
  <c r="C144" i="4"/>
  <c r="R308" i="2"/>
  <c r="F217" i="5"/>
  <c r="AA112" i="5"/>
  <c r="AA225" i="5"/>
  <c r="Q112" i="5"/>
  <c r="C262" i="2"/>
  <c r="J322" i="2"/>
  <c r="N236" i="2"/>
  <c r="R306" i="2"/>
  <c r="AF222" i="2"/>
  <c r="R303" i="2"/>
  <c r="O323" i="2"/>
  <c r="AB308" i="2"/>
  <c r="Q25" i="5"/>
  <c r="Q24" i="5"/>
  <c r="E308" i="2"/>
  <c r="C16" i="2"/>
  <c r="Q250" i="5"/>
  <c r="AA8" i="5"/>
  <c r="N128" i="7"/>
  <c r="N37" i="7"/>
  <c r="F92" i="5"/>
  <c r="F13" i="5"/>
  <c r="Q63" i="5"/>
  <c r="F21" i="5"/>
  <c r="O190" i="7"/>
  <c r="O154" i="7"/>
  <c r="H128" i="7"/>
  <c r="O157" i="7"/>
  <c r="D182" i="2"/>
  <c r="AG167" i="4" s="1"/>
  <c r="AG258" i="2"/>
  <c r="Q43" i="4"/>
  <c r="F111" i="4"/>
  <c r="Q60" i="4"/>
  <c r="Q240" i="4"/>
  <c r="AA155" i="4"/>
  <c r="AA231" i="4"/>
  <c r="F25" i="4"/>
  <c r="AK57" i="4"/>
  <c r="F158" i="4"/>
  <c r="F26" i="4"/>
  <c r="F72" i="4"/>
  <c r="F80" i="4"/>
  <c r="AA156" i="4"/>
  <c r="AK142" i="4"/>
  <c r="Q116" i="4"/>
  <c r="F89" i="4"/>
  <c r="AK236" i="4"/>
  <c r="Q186" i="4"/>
  <c r="AK164" i="4"/>
  <c r="F17" i="4"/>
  <c r="AK115" i="4"/>
  <c r="F156" i="4"/>
  <c r="F38" i="4"/>
  <c r="AA9" i="4"/>
  <c r="AK245" i="4"/>
  <c r="Q181" i="4"/>
  <c r="F39" i="4"/>
  <c r="F23" i="4"/>
  <c r="AA142" i="4"/>
  <c r="F127" i="4"/>
  <c r="Q206" i="4"/>
  <c r="W20" i="4"/>
  <c r="AK116" i="4"/>
  <c r="Q242" i="4"/>
  <c r="AU219" i="4"/>
  <c r="AA126" i="4"/>
  <c r="AA132" i="4"/>
  <c r="Q69" i="4"/>
  <c r="Q214" i="4"/>
  <c r="AK123" i="4"/>
  <c r="AA234" i="4"/>
  <c r="F120" i="4"/>
  <c r="F15" i="4"/>
  <c r="AK242" i="4"/>
  <c r="Q89" i="4"/>
  <c r="Q32" i="4"/>
  <c r="Q170" i="4"/>
  <c r="F137" i="4"/>
  <c r="AA164" i="4"/>
  <c r="AK17" i="4"/>
  <c r="AK158" i="4"/>
  <c r="Q67" i="4"/>
  <c r="F188" i="4"/>
  <c r="F107" i="4"/>
  <c r="AA216" i="4"/>
  <c r="AA55" i="4"/>
  <c r="AK95" i="4"/>
  <c r="F88" i="4"/>
  <c r="F65" i="4"/>
  <c r="AK94" i="4"/>
  <c r="F166" i="4"/>
  <c r="AK80" i="4"/>
  <c r="Q34" i="4"/>
  <c r="F231" i="4"/>
  <c r="Q166" i="4"/>
  <c r="AA36" i="4"/>
  <c r="F116" i="4"/>
  <c r="Q182" i="4"/>
  <c r="AA157" i="4"/>
  <c r="F218" i="4"/>
  <c r="AU229" i="4"/>
  <c r="F239" i="4"/>
  <c r="Q133" i="4"/>
  <c r="F229" i="4"/>
  <c r="AK156" i="4"/>
  <c r="F139" i="4"/>
  <c r="F79" i="4"/>
  <c r="F123" i="4"/>
  <c r="Q159" i="4"/>
  <c r="AA124" i="4"/>
  <c r="AK192" i="4"/>
  <c r="F30" i="4"/>
  <c r="AK105" i="4"/>
  <c r="AA83" i="4"/>
  <c r="AK155" i="4"/>
  <c r="Q207" i="4"/>
  <c r="AK81" i="4"/>
  <c r="Q123" i="4"/>
  <c r="AA75" i="4"/>
  <c r="F28" i="4"/>
  <c r="AK113" i="4"/>
  <c r="F171" i="4"/>
  <c r="AA58" i="4"/>
  <c r="AK79" i="4"/>
  <c r="Q6" i="4"/>
  <c r="AA213" i="4"/>
  <c r="AK46" i="4"/>
  <c r="AU217" i="4"/>
  <c r="F19" i="4"/>
  <c r="F183" i="4"/>
  <c r="AA18" i="4"/>
  <c r="F42" i="4"/>
  <c r="AA8" i="4"/>
  <c r="Q167" i="4"/>
  <c r="AA206" i="4"/>
  <c r="AK160" i="4"/>
  <c r="AK130" i="4"/>
  <c r="AK143" i="4"/>
  <c r="AA67" i="4"/>
  <c r="C248" i="4"/>
  <c r="AO103" i="4"/>
  <c r="F314" i="2"/>
  <c r="N314" i="2" s="1"/>
  <c r="D314" i="2" s="1"/>
  <c r="D144" i="2"/>
  <c r="W144" i="4" s="1"/>
  <c r="B67" i="7"/>
  <c r="F67" i="7" s="1"/>
  <c r="X304" i="2"/>
  <c r="P302" i="2"/>
  <c r="T299" i="2"/>
  <c r="U298" i="2"/>
  <c r="D185" i="2"/>
  <c r="W194" i="4" s="1"/>
  <c r="AG180" i="2"/>
  <c r="D178" i="2"/>
  <c r="W159" i="4" s="1"/>
  <c r="Z174" i="2"/>
  <c r="AG158" i="2"/>
  <c r="W162" i="2"/>
  <c r="E162" i="2"/>
  <c r="C149" i="2"/>
  <c r="AD320" i="2"/>
  <c r="K320" i="2"/>
  <c r="AC319" i="2"/>
  <c r="V319" i="2"/>
  <c r="N116" i="2"/>
  <c r="R320" i="2"/>
  <c r="Q312" i="2"/>
  <c r="Y108" i="2"/>
  <c r="O311" i="2"/>
  <c r="E311" i="2"/>
  <c r="M107" i="2"/>
  <c r="M106" i="2"/>
  <c r="AD307" i="2"/>
  <c r="U307" i="2"/>
  <c r="M104" i="2"/>
  <c r="P93" i="2"/>
  <c r="P91" i="2" s="1"/>
  <c r="N124" i="4"/>
  <c r="AE23" i="4"/>
  <c r="N26" i="4"/>
  <c r="C150" i="5"/>
  <c r="C36" i="2"/>
  <c r="B190" i="7"/>
  <c r="B69" i="7"/>
  <c r="H69" i="7" s="1"/>
  <c r="B14" i="7"/>
  <c r="D14" i="7" s="1"/>
  <c r="B35" i="7"/>
  <c r="N8" i="7"/>
  <c r="B39" i="7"/>
  <c r="H39" i="7" s="1"/>
  <c r="P317" i="2"/>
  <c r="J234" i="2"/>
  <c r="J232" i="2" s="1"/>
  <c r="T312" i="2"/>
  <c r="T310" i="2"/>
  <c r="AD304" i="2"/>
  <c r="AE117" i="5"/>
  <c r="AG183" i="2"/>
  <c r="R234" i="2"/>
  <c r="R232" i="2" s="1"/>
  <c r="O189" i="7"/>
  <c r="P188" i="7"/>
  <c r="H10" i="7"/>
  <c r="P10" i="7" s="1"/>
  <c r="B41" i="7"/>
  <c r="D41" i="7" s="1"/>
  <c r="O92" i="7"/>
  <c r="N10" i="7"/>
  <c r="P322" i="2"/>
  <c r="AE240" i="2"/>
  <c r="AA320" i="2"/>
  <c r="V318" i="2"/>
  <c r="T306" i="2"/>
  <c r="D199" i="2"/>
  <c r="W203" i="5" s="1"/>
  <c r="C197" i="2"/>
  <c r="C67" i="2"/>
  <c r="C63" i="2"/>
  <c r="C62" i="2"/>
  <c r="C44" i="2"/>
  <c r="C17" i="2"/>
  <c r="D131" i="7"/>
  <c r="P131" i="7" s="1"/>
  <c r="H100" i="7"/>
  <c r="C145" i="2"/>
  <c r="D76" i="2"/>
  <c r="W80" i="5" s="1"/>
  <c r="P186" i="7"/>
  <c r="D35" i="7"/>
  <c r="AE99" i="2"/>
  <c r="L193" i="7"/>
  <c r="F13" i="7"/>
  <c r="O13" i="7" s="1"/>
  <c r="AE116" i="2"/>
  <c r="AG117" i="4"/>
  <c r="O159" i="7"/>
  <c r="G316" i="2"/>
  <c r="AA312" i="2"/>
  <c r="AE312" i="2" s="1"/>
  <c r="Y231" i="2"/>
  <c r="K310" i="2"/>
  <c r="I309" i="2"/>
  <c r="E309" i="2"/>
  <c r="H308" i="2"/>
  <c r="O307" i="2"/>
  <c r="I302" i="2"/>
  <c r="C199" i="2"/>
  <c r="N95" i="4"/>
  <c r="AO5" i="4"/>
  <c r="AA167" i="4"/>
  <c r="AA223" i="4"/>
  <c r="F34" i="4"/>
  <c r="Q119" i="4"/>
  <c r="Q138" i="4"/>
  <c r="AA141" i="4"/>
  <c r="AK44" i="4"/>
  <c r="F205" i="4"/>
  <c r="F106" i="4"/>
  <c r="F246" i="4"/>
  <c r="F117" i="4"/>
  <c r="F141" i="4"/>
  <c r="F222" i="4"/>
  <c r="AK112" i="4"/>
  <c r="AA215" i="4"/>
  <c r="F220" i="4"/>
  <c r="AA191" i="4"/>
  <c r="AU223" i="4"/>
  <c r="AA105" i="4"/>
  <c r="AA190" i="4"/>
  <c r="F209" i="4"/>
  <c r="F176" i="4"/>
  <c r="F131" i="4"/>
  <c r="AU209" i="4"/>
  <c r="Q140" i="4"/>
  <c r="F180" i="4"/>
  <c r="AA183" i="4"/>
  <c r="Q55" i="4"/>
  <c r="F234" i="4"/>
  <c r="F140" i="4"/>
  <c r="AK195" i="4"/>
  <c r="F75" i="4"/>
  <c r="AE145" i="5"/>
  <c r="AE126" i="5"/>
  <c r="P182" i="7"/>
  <c r="AG145" i="2"/>
  <c r="P160" i="7"/>
  <c r="AG61" i="2"/>
  <c r="O234" i="2"/>
  <c r="O232" i="2" s="1"/>
  <c r="AA316" i="2"/>
  <c r="Q316" i="2"/>
  <c r="J312" i="2"/>
  <c r="AC309" i="2"/>
  <c r="AE309" i="2" s="1"/>
  <c r="Q308" i="2"/>
  <c r="D189" i="2"/>
  <c r="U112" i="2"/>
  <c r="U110" i="2" s="1"/>
  <c r="Y109" i="2"/>
  <c r="P190" i="7"/>
  <c r="H13" i="7"/>
  <c r="O322" i="2"/>
  <c r="E318" i="2"/>
  <c r="AG142" i="2"/>
  <c r="T321" i="2"/>
  <c r="D66" i="2"/>
  <c r="AG88" i="4" s="1"/>
  <c r="C65" i="2"/>
  <c r="AE30" i="2"/>
  <c r="AE28" i="2" s="1"/>
  <c r="B101" i="7"/>
  <c r="F101" i="7" s="1"/>
  <c r="N101" i="7"/>
  <c r="B93" i="7"/>
  <c r="H93" i="7" s="1"/>
  <c r="N93" i="7"/>
  <c r="AE89" i="4"/>
  <c r="AE80" i="4"/>
  <c r="AE212" i="5"/>
  <c r="AE178" i="5"/>
  <c r="N143" i="5"/>
  <c r="AE93" i="5"/>
  <c r="K184" i="7"/>
  <c r="U29" i="5"/>
  <c r="Q40" i="2"/>
  <c r="E81" i="2"/>
  <c r="AE293" i="2"/>
  <c r="Y293" i="2"/>
  <c r="D261" i="2"/>
  <c r="Y255" i="2"/>
  <c r="Y253" i="2" s="1"/>
  <c r="W321" i="2"/>
  <c r="M240" i="2"/>
  <c r="O318" i="2"/>
  <c r="S319" i="2"/>
  <c r="S312" i="2"/>
  <c r="I312" i="2"/>
  <c r="S310" i="2"/>
  <c r="J308" i="2"/>
  <c r="AC306" i="2"/>
  <c r="AD299" i="2"/>
  <c r="V299" i="2"/>
  <c r="S298" i="2"/>
  <c r="AG200" i="2"/>
  <c r="D194" i="2"/>
  <c r="B203" i="5" s="1"/>
  <c r="C185" i="2"/>
  <c r="D155" i="2"/>
  <c r="AG140" i="2"/>
  <c r="R319" i="2"/>
  <c r="U318" i="2"/>
  <c r="AF109" i="2"/>
  <c r="I311" i="2"/>
  <c r="Z107" i="2"/>
  <c r="AD308" i="2"/>
  <c r="T308" i="2"/>
  <c r="AF102" i="2"/>
  <c r="C79" i="2"/>
  <c r="AG60" i="2"/>
  <c r="D37" i="2"/>
  <c r="W11" i="5" s="1"/>
  <c r="AG18" i="2"/>
  <c r="AE237" i="4"/>
  <c r="AE204" i="4"/>
  <c r="AO134" i="4"/>
  <c r="AE139" i="4"/>
  <c r="Z144" i="4" s="1"/>
  <c r="AE130" i="4"/>
  <c r="Z136" i="4" s="1"/>
  <c r="O161" i="7"/>
  <c r="AB322" i="2"/>
  <c r="Q322" i="2"/>
  <c r="Z238" i="2"/>
  <c r="AB312" i="2"/>
  <c r="L312" i="2"/>
  <c r="X311" i="2"/>
  <c r="T311" i="2"/>
  <c r="L310" i="2"/>
  <c r="N229" i="2"/>
  <c r="AD309" i="2"/>
  <c r="X309" i="2"/>
  <c r="J309" i="2"/>
  <c r="F309" i="2"/>
  <c r="I308" i="2"/>
  <c r="AF226" i="2"/>
  <c r="V307" i="2"/>
  <c r="P307" i="2"/>
  <c r="J307" i="2"/>
  <c r="AE222" i="2"/>
  <c r="AD300" i="2"/>
  <c r="AC299" i="2"/>
  <c r="AE299" i="2" s="1"/>
  <c r="J299" i="2"/>
  <c r="V298" i="2"/>
  <c r="I215" i="2"/>
  <c r="I213" i="2" s="1"/>
  <c r="D138" i="2"/>
  <c r="H323" i="2"/>
  <c r="AA319" i="2"/>
  <c r="AC317" i="2"/>
  <c r="AE113" i="2"/>
  <c r="U312" i="2"/>
  <c r="V312" i="2"/>
  <c r="AC310" i="2"/>
  <c r="U310" i="2"/>
  <c r="AA309" i="2"/>
  <c r="G309" i="2"/>
  <c r="AA305" i="2"/>
  <c r="Q304" i="2"/>
  <c r="AA302" i="2"/>
  <c r="Q302" i="2"/>
  <c r="Y98" i="2"/>
  <c r="AF97" i="2"/>
  <c r="AD298" i="2"/>
  <c r="C66" i="2"/>
  <c r="AJ88" i="4" s="1"/>
  <c r="D60" i="2"/>
  <c r="AG67" i="4" s="1"/>
  <c r="D44" i="2"/>
  <c r="C27" i="2"/>
  <c r="D26" i="2"/>
  <c r="C25" i="2"/>
  <c r="C24" i="2"/>
  <c r="C18" i="2"/>
  <c r="Z38" i="4" s="1"/>
  <c r="S81" i="2"/>
  <c r="K186" i="7"/>
  <c r="B186" i="7" s="1"/>
  <c r="H96" i="7"/>
  <c r="P96" i="7" s="1"/>
  <c r="F95" i="7"/>
  <c r="D95" i="7"/>
  <c r="E203" i="2"/>
  <c r="G203" i="2"/>
  <c r="F68" i="7"/>
  <c r="Q162" i="2"/>
  <c r="AF237" i="2"/>
  <c r="AD318" i="2"/>
  <c r="I318" i="2"/>
  <c r="U162" i="2"/>
  <c r="D153" i="2"/>
  <c r="K162" i="2"/>
  <c r="C136" i="2"/>
  <c r="Y133" i="2"/>
  <c r="Y131" i="2" s="1"/>
  <c r="F215" i="2"/>
  <c r="F213" i="2" s="1"/>
  <c r="E215" i="2"/>
  <c r="E213" i="2" s="1"/>
  <c r="Z115" i="2"/>
  <c r="Y114" i="2"/>
  <c r="Z71" i="2"/>
  <c r="Z69" i="2" s="1"/>
  <c r="L316" i="2"/>
  <c r="K81" i="2"/>
  <c r="M52" i="2"/>
  <c r="M50" i="2" s="1"/>
  <c r="U81" i="2"/>
  <c r="C94" i="4"/>
  <c r="D8" i="7"/>
  <c r="AF95" i="2"/>
  <c r="D17" i="2"/>
  <c r="AF99" i="2"/>
  <c r="AG17" i="2"/>
  <c r="X29" i="4"/>
  <c r="F232" i="5"/>
  <c r="AA213" i="5"/>
  <c r="Q33" i="5"/>
  <c r="AA162" i="5"/>
  <c r="AA67" i="5"/>
  <c r="Q74" i="5"/>
  <c r="F249" i="5"/>
  <c r="AA247" i="5"/>
  <c r="F230" i="5"/>
  <c r="AA68" i="5"/>
  <c r="Q167" i="5"/>
  <c r="F128" i="5"/>
  <c r="AA229" i="5"/>
  <c r="AA122" i="5"/>
  <c r="Q109" i="5"/>
  <c r="F141" i="5"/>
  <c r="Q20" i="5"/>
  <c r="Q113" i="5"/>
  <c r="AA45" i="5"/>
  <c r="Q14" i="5"/>
  <c r="F233" i="5"/>
  <c r="Q120" i="5"/>
  <c r="AA193" i="5"/>
  <c r="AA202" i="5"/>
  <c r="Q171" i="5"/>
  <c r="F139" i="5"/>
  <c r="F237" i="5"/>
  <c r="Q85" i="5"/>
  <c r="Q162" i="5"/>
  <c r="F26" i="5"/>
  <c r="AA33" i="5"/>
  <c r="F177" i="5"/>
  <c r="F24" i="5"/>
  <c r="AA137" i="5"/>
  <c r="F66" i="5"/>
  <c r="Q65" i="5"/>
  <c r="Q228" i="5"/>
  <c r="F76" i="5"/>
  <c r="F221" i="5"/>
  <c r="Q138" i="5"/>
  <c r="F176" i="5"/>
  <c r="F189" i="5"/>
  <c r="AA228" i="5"/>
  <c r="Q161" i="5"/>
  <c r="F83" i="5"/>
  <c r="F109" i="5"/>
  <c r="Q123" i="5"/>
  <c r="AA127" i="5"/>
  <c r="F18" i="5"/>
  <c r="Q215" i="5"/>
  <c r="F241" i="5"/>
  <c r="F61" i="5"/>
  <c r="F65" i="5"/>
  <c r="Q225" i="5"/>
  <c r="F60" i="5"/>
  <c r="F96" i="5"/>
  <c r="AA118" i="5"/>
  <c r="AA170" i="5"/>
  <c r="AA183" i="5"/>
  <c r="Q57" i="5"/>
  <c r="Q111" i="5"/>
  <c r="Q163" i="5"/>
  <c r="Q142" i="5"/>
  <c r="F143" i="5"/>
  <c r="F195" i="5"/>
  <c r="AA43" i="5"/>
  <c r="AA179" i="5"/>
  <c r="Q252" i="5"/>
  <c r="AA148" i="5"/>
  <c r="AA255" i="5"/>
  <c r="F162" i="5"/>
  <c r="AA201" i="5"/>
  <c r="Q239" i="5"/>
  <c r="Q247" i="5"/>
  <c r="AA89" i="5"/>
  <c r="AA57" i="5"/>
  <c r="F148" i="5"/>
  <c r="AA10" i="5"/>
  <c r="AA110" i="5"/>
  <c r="F174" i="5"/>
  <c r="AA38" i="5"/>
  <c r="F165" i="5"/>
  <c r="F247" i="5"/>
  <c r="Q220" i="5"/>
  <c r="Q127" i="5"/>
  <c r="F253" i="5"/>
  <c r="Q164" i="5"/>
  <c r="F190" i="5"/>
  <c r="F74" i="5"/>
  <c r="Q67" i="5"/>
  <c r="F170" i="5"/>
  <c r="AA69" i="5"/>
  <c r="AA237" i="5"/>
  <c r="F200" i="5"/>
  <c r="F7" i="5"/>
  <c r="F252" i="5"/>
  <c r="Q136" i="5"/>
  <c r="Q218" i="5"/>
  <c r="Q69" i="5"/>
  <c r="F234" i="5"/>
  <c r="Q84" i="5"/>
  <c r="F215" i="5"/>
  <c r="F116" i="5"/>
  <c r="Q176" i="5"/>
  <c r="Q38" i="5"/>
  <c r="F238" i="5"/>
  <c r="F86" i="5"/>
  <c r="Q173" i="5"/>
  <c r="AA149" i="5"/>
  <c r="AA214" i="5"/>
  <c r="Q22" i="5"/>
  <c r="Q117" i="5"/>
  <c r="AA44" i="5"/>
  <c r="F172" i="5"/>
  <c r="AA146" i="5"/>
  <c r="AA190" i="5"/>
  <c r="Q168" i="5"/>
  <c r="F111" i="5"/>
  <c r="Q137" i="5"/>
  <c r="F146" i="5"/>
  <c r="Q110" i="5"/>
  <c r="AA95" i="5"/>
  <c r="AA98" i="5"/>
  <c r="F114" i="5"/>
  <c r="F147" i="5"/>
  <c r="Q140" i="5"/>
  <c r="F78" i="5"/>
  <c r="AA59" i="5"/>
  <c r="F229" i="5"/>
  <c r="Q75" i="5"/>
  <c r="F33" i="5"/>
  <c r="Q229" i="5"/>
  <c r="AA113" i="5"/>
  <c r="F222" i="5"/>
  <c r="F136" i="5"/>
  <c r="F227" i="5"/>
  <c r="F36" i="5"/>
  <c r="AA246" i="5"/>
  <c r="F187" i="5"/>
  <c r="AA37" i="5"/>
  <c r="Q238" i="5"/>
  <c r="AA248" i="5"/>
  <c r="F6" i="5"/>
  <c r="F163" i="5"/>
  <c r="Q242" i="5"/>
  <c r="F132" i="5"/>
  <c r="F129" i="5"/>
  <c r="AA97" i="5"/>
  <c r="AA87" i="5"/>
  <c r="F220" i="5"/>
  <c r="AA17" i="5"/>
  <c r="AA244" i="5"/>
  <c r="F81" i="5"/>
  <c r="Q121" i="5"/>
  <c r="Q81" i="5"/>
  <c r="F244" i="5"/>
  <c r="F250" i="5"/>
  <c r="F175" i="5"/>
  <c r="F235" i="5"/>
  <c r="AA76" i="5"/>
  <c r="Q133" i="5"/>
  <c r="AA85" i="5"/>
  <c r="Q19" i="5"/>
  <c r="Q217" i="5"/>
  <c r="Q68" i="5"/>
  <c r="Q186" i="5"/>
  <c r="F164" i="5"/>
  <c r="F125" i="5"/>
  <c r="Q223" i="5"/>
  <c r="AA249" i="5"/>
  <c r="F255" i="5"/>
  <c r="F23" i="5"/>
  <c r="Q170" i="5"/>
  <c r="F113" i="5"/>
  <c r="F245" i="5"/>
  <c r="AA231" i="5"/>
  <c r="AA189" i="5"/>
  <c r="F32" i="5"/>
  <c r="Q37" i="5"/>
  <c r="F64" i="5"/>
  <c r="F213" i="5"/>
  <c r="F75" i="5"/>
  <c r="Q64" i="5"/>
  <c r="F223" i="5"/>
  <c r="F77" i="5"/>
  <c r="F138" i="5"/>
  <c r="AA6" i="5"/>
  <c r="Q134" i="5"/>
  <c r="Q193" i="5"/>
  <c r="AA181" i="5"/>
  <c r="Q35" i="5"/>
  <c r="Q116" i="5"/>
  <c r="AA243" i="5"/>
  <c r="F188" i="5"/>
  <c r="Q219" i="5"/>
  <c r="Q119" i="5"/>
  <c r="F37" i="5"/>
  <c r="Q253" i="5"/>
  <c r="AA136" i="5"/>
  <c r="Q39" i="5"/>
  <c r="AA217" i="5"/>
  <c r="F115" i="5"/>
  <c r="AA191" i="5"/>
  <c r="Q191" i="5"/>
  <c r="Q86" i="5"/>
  <c r="AA242" i="5"/>
  <c r="Q83" i="5"/>
  <c r="F240" i="5"/>
  <c r="Q227" i="5"/>
  <c r="F79" i="5"/>
  <c r="F168" i="5"/>
  <c r="F142" i="5"/>
  <c r="AA25" i="5"/>
  <c r="Q243" i="5"/>
  <c r="Q177" i="5"/>
  <c r="F218" i="5"/>
  <c r="Q82" i="5"/>
  <c r="Q213" i="5"/>
  <c r="AA35" i="5"/>
  <c r="F123" i="5"/>
  <c r="F73" i="5"/>
  <c r="AA84" i="5"/>
  <c r="Q190" i="5"/>
  <c r="F88" i="5"/>
  <c r="F173" i="5"/>
  <c r="F70" i="5"/>
  <c r="F199" i="5"/>
  <c r="F25" i="5"/>
  <c r="F14" i="5"/>
  <c r="F185" i="5"/>
  <c r="F131" i="5"/>
  <c r="AA27" i="5"/>
  <c r="Q135" i="5"/>
  <c r="AA236" i="5"/>
  <c r="AA138" i="5"/>
  <c r="Q230" i="5"/>
  <c r="F228" i="5"/>
  <c r="F119" i="5"/>
  <c r="F242" i="5"/>
  <c r="Q73" i="5"/>
  <c r="AA9" i="5"/>
  <c r="F11" i="5"/>
  <c r="F167" i="5"/>
  <c r="Q7" i="5"/>
  <c r="F193" i="5"/>
  <c r="Q240" i="5"/>
  <c r="F94" i="5"/>
  <c r="Q12" i="5"/>
  <c r="AA26" i="5"/>
  <c r="AA16" i="4"/>
  <c r="F18" i="4"/>
  <c r="F20" i="4"/>
  <c r="AK93" i="4"/>
  <c r="F236" i="4"/>
  <c r="AA143" i="4"/>
  <c r="F170" i="4"/>
  <c r="F134" i="4"/>
  <c r="AK10" i="4"/>
  <c r="AK7" i="4"/>
  <c r="AK64" i="4"/>
  <c r="AK45" i="4"/>
  <c r="F213" i="4"/>
  <c r="AA115" i="4"/>
  <c r="AA56" i="4"/>
  <c r="AA15" i="4"/>
  <c r="F154" i="4"/>
  <c r="AU230" i="4"/>
  <c r="Q8" i="4"/>
  <c r="F64" i="4"/>
  <c r="Q183" i="4"/>
  <c r="Q84" i="4"/>
  <c r="F55" i="4"/>
  <c r="Q163" i="4"/>
  <c r="Q109" i="4"/>
  <c r="Q91" i="4"/>
  <c r="AA35" i="4"/>
  <c r="Q162" i="4"/>
  <c r="Q139" i="4"/>
  <c r="Q178" i="4"/>
  <c r="AA240" i="4"/>
  <c r="F164" i="4"/>
  <c r="Q121" i="4"/>
  <c r="AK43" i="4"/>
  <c r="Q110" i="4"/>
  <c r="AA54" i="4"/>
  <c r="AU221" i="4"/>
  <c r="F87" i="4"/>
  <c r="Q131" i="4"/>
  <c r="F82" i="4"/>
  <c r="F167" i="4"/>
  <c r="F224" i="4"/>
  <c r="AK111" i="4"/>
  <c r="AA158" i="4"/>
  <c r="AK162" i="4"/>
  <c r="Q208" i="4"/>
  <c r="F130" i="4"/>
  <c r="Q79" i="4"/>
  <c r="AK63" i="4"/>
  <c r="AA90" i="4"/>
  <c r="Q189" i="4"/>
  <c r="AK135" i="4"/>
  <c r="Q232" i="4"/>
  <c r="AA134" i="4"/>
  <c r="AK65" i="4"/>
  <c r="F14" i="4"/>
  <c r="F68" i="4"/>
  <c r="F44" i="4"/>
  <c r="Q220" i="4"/>
  <c r="F21" i="4"/>
  <c r="Q241" i="4"/>
  <c r="AK66" i="4"/>
  <c r="F43" i="4"/>
  <c r="AK194" i="4"/>
  <c r="Q20" i="4"/>
  <c r="Q157" i="4"/>
  <c r="F132" i="4"/>
  <c r="F91" i="4"/>
  <c r="AA232" i="4"/>
  <c r="Q117" i="4"/>
  <c r="AA106" i="4"/>
  <c r="Q129" i="4"/>
  <c r="F214" i="4"/>
  <c r="AK179" i="4"/>
  <c r="Q107" i="4"/>
  <c r="F54" i="4"/>
  <c r="Q44" i="4"/>
  <c r="Q205" i="4"/>
  <c r="Q64" i="4"/>
  <c r="Q238" i="4"/>
  <c r="F41" i="4"/>
  <c r="F73" i="4"/>
  <c r="AK55" i="4"/>
  <c r="Q114" i="4"/>
  <c r="Q168" i="4"/>
  <c r="F81" i="4"/>
  <c r="AK122" i="4"/>
  <c r="Q30" i="4"/>
  <c r="Q171" i="4"/>
  <c r="F161" i="4"/>
  <c r="AA222" i="4"/>
  <c r="AA85" i="4"/>
  <c r="AK240" i="4"/>
  <c r="F226" i="4"/>
  <c r="AK191" i="4"/>
  <c r="F125" i="4"/>
  <c r="AA175" i="4"/>
  <c r="AA7" i="4"/>
  <c r="F208" i="4"/>
  <c r="Q80" i="4"/>
  <c r="F138" i="4"/>
  <c r="F118" i="4"/>
  <c r="F175" i="4"/>
  <c r="AK243" i="4"/>
  <c r="F211" i="4"/>
  <c r="AK114" i="4"/>
  <c r="Q161" i="4"/>
  <c r="F24" i="4"/>
  <c r="AK181" i="4"/>
  <c r="F11" i="4"/>
  <c r="AA19" i="4"/>
  <c r="AA123" i="4"/>
  <c r="F109" i="4"/>
  <c r="AA116" i="4"/>
  <c r="AA43" i="4"/>
  <c r="Q231" i="4"/>
  <c r="AA209" i="4"/>
  <c r="Q221" i="4"/>
  <c r="F187" i="4"/>
  <c r="AK12" i="4"/>
  <c r="Q66" i="4"/>
  <c r="AK91" i="4"/>
  <c r="F56" i="4"/>
  <c r="Q7" i="4"/>
  <c r="AA217" i="4"/>
  <c r="F223" i="4"/>
  <c r="Q92" i="4"/>
  <c r="Q191" i="4"/>
  <c r="F181" i="4"/>
  <c r="AA91" i="4"/>
  <c r="Q90" i="4"/>
  <c r="F113" i="4"/>
  <c r="AK54" i="4"/>
  <c r="Q87" i="4"/>
  <c r="F237" i="4"/>
  <c r="Q58" i="4"/>
  <c r="AK11" i="4"/>
  <c r="F85" i="4"/>
  <c r="AK30" i="4"/>
  <c r="AK172" i="4"/>
  <c r="AK104" i="4"/>
  <c r="Q104" i="4"/>
  <c r="Q210" i="4"/>
  <c r="Q192" i="4"/>
  <c r="F37" i="4"/>
  <c r="AK166" i="4"/>
  <c r="AK193" i="4"/>
  <c r="F189" i="4"/>
  <c r="Q108" i="4"/>
  <c r="F92" i="4"/>
  <c r="AA84" i="4"/>
  <c r="Q11" i="4"/>
  <c r="AA113" i="4"/>
  <c r="AK6" i="4"/>
  <c r="Q37" i="4"/>
  <c r="Q245" i="4"/>
  <c r="AA25" i="4"/>
  <c r="AA27" i="4"/>
  <c r="F184" i="4"/>
  <c r="Q215" i="4"/>
  <c r="Q190" i="4"/>
  <c r="F136" i="4"/>
  <c r="AA93" i="4"/>
  <c r="Q137" i="4"/>
  <c r="Q184" i="4"/>
  <c r="F74" i="4"/>
  <c r="F6" i="4"/>
  <c r="Q234" i="4"/>
  <c r="F90" i="4"/>
  <c r="F33" i="4"/>
  <c r="F169" i="4"/>
  <c r="AA63" i="4"/>
  <c r="AA73" i="4"/>
  <c r="AA174" i="4"/>
  <c r="F135" i="4"/>
  <c r="Q132" i="4"/>
  <c r="AA221" i="4"/>
  <c r="F217" i="4"/>
  <c r="F165" i="4"/>
  <c r="Q158" i="4"/>
  <c r="Q115" i="4"/>
  <c r="AK159" i="4"/>
  <c r="AK108" i="4"/>
  <c r="AK141" i="4"/>
  <c r="Q39" i="4"/>
  <c r="AA165" i="4"/>
  <c r="AK37" i="4"/>
  <c r="AA135" i="4"/>
  <c r="F78" i="4"/>
  <c r="Q62" i="4"/>
  <c r="F108" i="4"/>
  <c r="AA225" i="4"/>
  <c r="AA214" i="4"/>
  <c r="AA205" i="4"/>
  <c r="AK180" i="4"/>
  <c r="Q112" i="4"/>
  <c r="AA72" i="4"/>
  <c r="AA64" i="4"/>
  <c r="Q185" i="4"/>
  <c r="AA154" i="4"/>
  <c r="F225" i="4"/>
  <c r="Q165" i="4"/>
  <c r="F57" i="4"/>
  <c r="AA238" i="4"/>
  <c r="AK92" i="4"/>
  <c r="AA114" i="4"/>
  <c r="F228" i="4"/>
  <c r="Q219" i="4"/>
  <c r="AK87" i="4"/>
  <c r="AU220" i="4"/>
  <c r="AK16" i="4"/>
  <c r="Q9" i="4"/>
  <c r="AK13" i="4"/>
  <c r="F212" i="4"/>
  <c r="AK110" i="4"/>
  <c r="Q216" i="4"/>
  <c r="AA140" i="4"/>
  <c r="Q113" i="4"/>
  <c r="Q18" i="4"/>
  <c r="AU224" i="4"/>
  <c r="F27" i="4"/>
  <c r="AA233" i="4"/>
  <c r="Q142" i="4"/>
  <c r="Q217" i="4"/>
  <c r="F40" i="4"/>
  <c r="AK161" i="4"/>
  <c r="Q25" i="4"/>
  <c r="F215" i="4"/>
  <c r="F16" i="4"/>
  <c r="F240" i="4"/>
  <c r="AA10" i="4"/>
  <c r="AA81" i="4"/>
  <c r="F9" i="4"/>
  <c r="F105" i="4"/>
  <c r="Q180" i="4"/>
  <c r="Q246" i="4"/>
  <c r="AK42" i="4"/>
  <c r="Q23" i="4"/>
  <c r="AK58" i="4"/>
  <c r="AA133" i="4"/>
  <c r="AA181" i="4"/>
  <c r="Q218" i="4"/>
  <c r="AA28" i="4"/>
  <c r="Q212" i="4"/>
  <c r="Q154" i="4"/>
  <c r="F59" i="4"/>
  <c r="Q136" i="4"/>
  <c r="AK157" i="4"/>
  <c r="F63" i="4"/>
  <c r="Q169" i="4"/>
  <c r="AK72" i="4"/>
  <c r="AA42" i="4"/>
  <c r="F177" i="4"/>
  <c r="F10" i="4"/>
  <c r="AA192" i="4"/>
  <c r="AK239" i="4"/>
  <c r="Q106" i="4"/>
  <c r="F77" i="4"/>
  <c r="Q128" i="4"/>
  <c r="F174" i="4"/>
  <c r="Q230" i="4"/>
  <c r="F172" i="4"/>
  <c r="AA224" i="4"/>
  <c r="AA17" i="4"/>
  <c r="F155" i="4"/>
  <c r="AA182" i="4"/>
  <c r="F242" i="4"/>
  <c r="AK140" i="4"/>
  <c r="AK18" i="4"/>
  <c r="F69" i="4"/>
  <c r="Q239" i="4"/>
  <c r="Q16" i="4"/>
  <c r="Q31" i="4"/>
  <c r="Q73" i="4"/>
  <c r="Q72" i="4"/>
  <c r="F124" i="4"/>
  <c r="Q85" i="4"/>
  <c r="Q12" i="4"/>
  <c r="F84" i="4"/>
  <c r="Q172" i="4"/>
  <c r="F245" i="4"/>
  <c r="F238" i="4"/>
  <c r="AA184" i="4"/>
  <c r="Q130" i="4"/>
  <c r="F31" i="4"/>
  <c r="Q236" i="4"/>
  <c r="Z216" i="2"/>
  <c r="P215" i="2"/>
  <c r="P213" i="2" s="1"/>
  <c r="R310" i="2"/>
  <c r="Z229" i="2"/>
  <c r="N226" i="2"/>
  <c r="F307" i="2"/>
  <c r="AE223" i="2"/>
  <c r="AA304" i="2"/>
  <c r="AC301" i="2"/>
  <c r="AE220" i="2"/>
  <c r="V215" i="2"/>
  <c r="V213" i="2" s="1"/>
  <c r="D175" i="2"/>
  <c r="M229" i="2"/>
  <c r="G310" i="2"/>
  <c r="N227" i="2"/>
  <c r="L308" i="2"/>
  <c r="M226" i="2"/>
  <c r="E307" i="2"/>
  <c r="AD305" i="2"/>
  <c r="AF224" i="2"/>
  <c r="D224" i="2" s="1"/>
  <c r="O62" i="7"/>
  <c r="U234" i="2"/>
  <c r="U232" i="2" s="1"/>
  <c r="U316" i="2"/>
  <c r="H311" i="2"/>
  <c r="N230" i="2"/>
  <c r="X297" i="2"/>
  <c r="X215" i="2"/>
  <c r="X213" i="2" s="1"/>
  <c r="C267" i="2"/>
  <c r="AG267" i="2"/>
  <c r="D263" i="2"/>
  <c r="AG263" i="2"/>
  <c r="N70" i="7"/>
  <c r="B70" i="7"/>
  <c r="D70" i="7" s="1"/>
  <c r="B40" i="7"/>
  <c r="H40" i="7" s="1"/>
  <c r="N40" i="7"/>
  <c r="U5" i="5"/>
  <c r="B192" i="7"/>
  <c r="N192" i="7"/>
  <c r="Z172" i="2"/>
  <c r="J215" i="2"/>
  <c r="J213" i="2" s="1"/>
  <c r="AF218" i="2"/>
  <c r="B66" i="7"/>
  <c r="H66" i="7" s="1"/>
  <c r="N66" i="7"/>
  <c r="N36" i="7"/>
  <c r="B36" i="7"/>
  <c r="D36" i="7" s="1"/>
  <c r="N11" i="7"/>
  <c r="B11" i="7"/>
  <c r="H11" i="7" s="1"/>
  <c r="B7" i="7"/>
  <c r="H7" i="7" s="1"/>
  <c r="N7" i="7"/>
  <c r="Y105" i="2"/>
  <c r="W93" i="2"/>
  <c r="W91" i="2" s="1"/>
  <c r="C64" i="2"/>
  <c r="AG64" i="2"/>
  <c r="P189" i="7"/>
  <c r="O158" i="7"/>
  <c r="P162" i="7"/>
  <c r="D35" i="2"/>
  <c r="W29" i="5" s="1"/>
  <c r="G295" i="2"/>
  <c r="AB318" i="2"/>
  <c r="E317" i="2"/>
  <c r="AA93" i="2"/>
  <c r="AA91" i="2" s="1"/>
  <c r="W136" i="4"/>
  <c r="C266" i="2"/>
  <c r="J319" i="2"/>
  <c r="AG70" i="2"/>
  <c r="B156" i="7"/>
  <c r="K307" i="2"/>
  <c r="U303" i="2"/>
  <c r="AE221" i="2"/>
  <c r="W302" i="2"/>
  <c r="AE218" i="2"/>
  <c r="R215" i="2"/>
  <c r="R213" i="2" s="1"/>
  <c r="G215" i="2"/>
  <c r="G213" i="2" s="1"/>
  <c r="E295" i="2"/>
  <c r="C190" i="2"/>
  <c r="C187" i="2"/>
  <c r="AG186" i="2"/>
  <c r="C182" i="2"/>
  <c r="M174" i="2"/>
  <c r="M172" i="2" s="1"/>
  <c r="AB320" i="2"/>
  <c r="Y117" i="2"/>
  <c r="E112" i="2"/>
  <c r="E110" i="2" s="1"/>
  <c r="G311" i="2"/>
  <c r="O303" i="2"/>
  <c r="P301" i="2"/>
  <c r="I300" i="2"/>
  <c r="L299" i="2"/>
  <c r="AD93" i="2"/>
  <c r="AD91" i="2" s="1"/>
  <c r="Y95" i="2"/>
  <c r="X300" i="2"/>
  <c r="U93" i="2"/>
  <c r="U91" i="2" s="1"/>
  <c r="S297" i="2"/>
  <c r="S93" i="2"/>
  <c r="S91" i="2" s="1"/>
  <c r="Y90" i="2"/>
  <c r="M90" i="2"/>
  <c r="AG21" i="2"/>
  <c r="B152" i="7"/>
  <c r="N152" i="7"/>
  <c r="B130" i="7"/>
  <c r="H130" i="7" s="1"/>
  <c r="N42" i="7"/>
  <c r="B42" i="7"/>
  <c r="H42" i="7" s="1"/>
  <c r="AO204" i="4"/>
  <c r="K189" i="7"/>
  <c r="B189" i="7" s="1"/>
  <c r="O215" i="2"/>
  <c r="O213" i="2" s="1"/>
  <c r="Q295" i="2"/>
  <c r="C139" i="2"/>
  <c r="C134" i="2"/>
  <c r="M133" i="2"/>
  <c r="M131" i="2" s="1"/>
  <c r="AE118" i="2"/>
  <c r="AE114" i="2"/>
  <c r="O309" i="2"/>
  <c r="Y92" i="2"/>
  <c r="N241" i="2"/>
  <c r="R311" i="2"/>
  <c r="M105" i="2"/>
  <c r="J93" i="2"/>
  <c r="J91" i="2" s="1"/>
  <c r="AD215" i="2"/>
  <c r="AD213" i="2" s="1"/>
  <c r="W215" i="2"/>
  <c r="W213" i="2" s="1"/>
  <c r="D180" i="2"/>
  <c r="W177" i="4" s="1"/>
  <c r="D176" i="2"/>
  <c r="Z52" i="2"/>
  <c r="Z50" i="2" s="1"/>
  <c r="D36" i="2"/>
  <c r="W48" i="5" s="1"/>
  <c r="AD297" i="2"/>
  <c r="AE302" i="2"/>
  <c r="AC321" i="2"/>
  <c r="I307" i="2"/>
  <c r="M219" i="2"/>
  <c r="Y218" i="2"/>
  <c r="AC215" i="2"/>
  <c r="AC213" i="2" s="1"/>
  <c r="U215" i="2"/>
  <c r="U213" i="2" s="1"/>
  <c r="Y193" i="2"/>
  <c r="Y191" i="2" s="1"/>
  <c r="N193" i="2"/>
  <c r="N191" i="2" s="1"/>
  <c r="AG192" i="2"/>
  <c r="AG189" i="2"/>
  <c r="C184" i="2"/>
  <c r="Y52" i="2"/>
  <c r="Y50" i="2" s="1"/>
  <c r="W40" i="2"/>
  <c r="Q194" i="5"/>
  <c r="F135" i="5"/>
  <c r="Q76" i="5"/>
  <c r="AA60" i="5"/>
  <c r="F35" i="5"/>
  <c r="Q165" i="5"/>
  <c r="D3" i="2"/>
  <c r="Y174" i="2"/>
  <c r="Y172" i="2" s="1"/>
  <c r="H301" i="2"/>
  <c r="Y99" i="2"/>
  <c r="P157" i="7"/>
  <c r="U322" i="2"/>
  <c r="AB304" i="2"/>
  <c r="T93" i="2"/>
  <c r="T91" i="2" s="1"/>
  <c r="AF236" i="2"/>
  <c r="L319" i="2"/>
  <c r="M230" i="2"/>
  <c r="AB302" i="2"/>
  <c r="AF221" i="2"/>
  <c r="E40" i="2"/>
  <c r="P192" i="7"/>
  <c r="AE231" i="2"/>
  <c r="P159" i="7"/>
  <c r="B160" i="7"/>
  <c r="D278" i="2"/>
  <c r="Z255" i="2"/>
  <c r="Z253" i="2" s="1"/>
  <c r="F321" i="2"/>
  <c r="I320" i="2"/>
  <c r="S323" i="2"/>
  <c r="X234" i="2"/>
  <c r="X232" i="2" s="1"/>
  <c r="E316" i="2"/>
  <c r="O312" i="2"/>
  <c r="E312" i="2"/>
  <c r="U311" i="2"/>
  <c r="D148" i="2"/>
  <c r="Z133" i="2"/>
  <c r="Z131" i="2" s="1"/>
  <c r="AD323" i="2"/>
  <c r="AB319" i="2"/>
  <c r="AF116" i="2"/>
  <c r="AD317" i="2"/>
  <c r="N108" i="2"/>
  <c r="AD310" i="2"/>
  <c r="AG102" i="2"/>
  <c r="X93" i="2"/>
  <c r="X91" i="2" s="1"/>
  <c r="AE90" i="2"/>
  <c r="AE71" i="4"/>
  <c r="F192" i="4"/>
  <c r="AK62" i="4"/>
  <c r="AU211" i="4"/>
  <c r="Q111" i="4"/>
  <c r="F219" i="4"/>
  <c r="F22" i="4"/>
  <c r="F67" i="4"/>
  <c r="F83" i="4"/>
  <c r="AA24" i="4"/>
  <c r="AA92" i="4"/>
  <c r="F235" i="4"/>
  <c r="AK107" i="4"/>
  <c r="AA104" i="4"/>
  <c r="F173" i="4"/>
  <c r="AA172" i="4"/>
  <c r="AU218" i="4"/>
  <c r="AK241" i="4"/>
  <c r="F36" i="4"/>
  <c r="AA239" i="4"/>
  <c r="F115" i="4"/>
  <c r="AU222" i="4"/>
  <c r="AK237" i="4"/>
  <c r="Q83" i="4"/>
  <c r="AA163" i="4"/>
  <c r="AK128" i="4"/>
  <c r="AK136" i="4"/>
  <c r="Q233" i="4"/>
  <c r="Q54" i="4"/>
  <c r="F186" i="4"/>
  <c r="Q155" i="4"/>
  <c r="F8" i="4"/>
  <c r="AK61" i="4"/>
  <c r="AA166" i="4"/>
  <c r="F60" i="4"/>
  <c r="AK38" i="4"/>
  <c r="AA76" i="4"/>
  <c r="Q134" i="4"/>
  <c r="Q40" i="4"/>
  <c r="Q57" i="4"/>
  <c r="AA185" i="4"/>
  <c r="Q82" i="4"/>
  <c r="Q105" i="4"/>
  <c r="F244" i="4"/>
  <c r="F221" i="4"/>
  <c r="F121" i="4"/>
  <c r="Q68" i="4"/>
  <c r="F185" i="4"/>
  <c r="AK24" i="4"/>
  <c r="Q14" i="4"/>
  <c r="Q122" i="4"/>
  <c r="F128" i="4"/>
  <c r="F232" i="4"/>
  <c r="AU232" i="4"/>
  <c r="Q41" i="4"/>
  <c r="F142" i="4"/>
  <c r="AK163" i="4"/>
  <c r="Q135" i="4"/>
  <c r="Q211" i="4"/>
  <c r="AA193" i="4"/>
  <c r="F227" i="4"/>
  <c r="AA107" i="4"/>
  <c r="AK15" i="4"/>
  <c r="AK144" i="4"/>
  <c r="AK106" i="4"/>
  <c r="F122" i="4"/>
  <c r="F207" i="4"/>
  <c r="B132" i="7"/>
  <c r="N132" i="7"/>
  <c r="AO171" i="4"/>
  <c r="O40" i="2"/>
  <c r="M193" i="7"/>
  <c r="K188" i="7"/>
  <c r="N188" i="7" s="1"/>
  <c r="P156" i="7"/>
  <c r="AF293" i="2"/>
  <c r="D280" i="2"/>
  <c r="W257" i="5" s="1"/>
  <c r="X322" i="2"/>
  <c r="H319" i="2"/>
  <c r="X318" i="2"/>
  <c r="Z228" i="2"/>
  <c r="M228" i="2"/>
  <c r="S300" i="2"/>
  <c r="T215" i="2"/>
  <c r="T213" i="2" s="1"/>
  <c r="H215" i="2"/>
  <c r="H213" i="2" s="1"/>
  <c r="P295" i="2"/>
  <c r="N174" i="2"/>
  <c r="N172" i="2" s="1"/>
  <c r="D159" i="2"/>
  <c r="W114" i="5" s="1"/>
  <c r="C157" i="2"/>
  <c r="Z132" i="5" s="1"/>
  <c r="AG155" i="2"/>
  <c r="D149" i="2"/>
  <c r="AG145" i="4" s="1"/>
  <c r="D145" i="2"/>
  <c r="N133" i="2"/>
  <c r="N131" i="2" s="1"/>
  <c r="X323" i="2"/>
  <c r="O321" i="2"/>
  <c r="AF114" i="2"/>
  <c r="W318" i="2"/>
  <c r="T304" i="2"/>
  <c r="X302" i="2"/>
  <c r="Q301" i="2"/>
  <c r="L300" i="2"/>
  <c r="G299" i="2"/>
  <c r="AB93" i="2"/>
  <c r="AB91" i="2" s="1"/>
  <c r="V93" i="2"/>
  <c r="V91" i="2" s="1"/>
  <c r="Z96" i="2"/>
  <c r="D68" i="2"/>
  <c r="AG96" i="4" s="1"/>
  <c r="D64" i="2"/>
  <c r="C60" i="2"/>
  <c r="AF52" i="2"/>
  <c r="AF50" i="2" s="1"/>
  <c r="D53" i="2"/>
  <c r="N52" i="2"/>
  <c r="N50" i="2" s="1"/>
  <c r="AG25" i="2"/>
  <c r="AG24" i="2"/>
  <c r="Z11" i="2"/>
  <c r="Z9" i="2" s="1"/>
  <c r="AE62" i="4"/>
  <c r="Z68" i="4" s="1"/>
  <c r="AE53" i="4"/>
  <c r="AO23" i="4"/>
  <c r="K185" i="7"/>
  <c r="B185" i="7" s="1"/>
  <c r="AO185" i="4"/>
  <c r="I40" i="2"/>
  <c r="AG277" i="2"/>
  <c r="AG271" i="2"/>
  <c r="AG268" i="2"/>
  <c r="AF255" i="2"/>
  <c r="AF253" i="2" s="1"/>
  <c r="N255" i="2"/>
  <c r="N253" i="2" s="1"/>
  <c r="I322" i="2"/>
  <c r="P321" i="2"/>
  <c r="R318" i="2"/>
  <c r="S322" i="2"/>
  <c r="G317" i="2"/>
  <c r="Y235" i="2"/>
  <c r="J311" i="2"/>
  <c r="R309" i="2"/>
  <c r="AE227" i="2"/>
  <c r="R307" i="2"/>
  <c r="Q306" i="2"/>
  <c r="Z223" i="2"/>
  <c r="AB303" i="2"/>
  <c r="W301" i="2"/>
  <c r="AB300" i="2"/>
  <c r="V301" i="2"/>
  <c r="AB297" i="2"/>
  <c r="AB215" i="2"/>
  <c r="AB213" i="2" s="1"/>
  <c r="S215" i="2"/>
  <c r="S213" i="2" s="1"/>
  <c r="L215" i="2"/>
  <c r="L213" i="2" s="1"/>
  <c r="C201" i="2"/>
  <c r="D196" i="2"/>
  <c r="M195" i="5" s="1"/>
  <c r="C195" i="2"/>
  <c r="AF174" i="2"/>
  <c r="AF172" i="2" s="1"/>
  <c r="C156" i="2"/>
  <c r="C148" i="2"/>
  <c r="D137" i="2"/>
  <c r="AF133" i="2"/>
  <c r="AF131" i="2" s="1"/>
  <c r="AC322" i="2"/>
  <c r="AC93" i="2"/>
  <c r="AC91" i="2" s="1"/>
  <c r="F93" i="2"/>
  <c r="F91" i="2" s="1"/>
  <c r="D54" i="2"/>
  <c r="M74" i="4" s="1"/>
  <c r="D16" i="2"/>
  <c r="AG15" i="2"/>
  <c r="AF11" i="2"/>
  <c r="AF9" i="2" s="1"/>
  <c r="U77" i="4"/>
  <c r="AO36" i="4"/>
  <c r="AE42" i="5"/>
  <c r="S40" i="2"/>
  <c r="G81" i="2"/>
  <c r="AA81" i="2"/>
  <c r="AG269" i="2"/>
  <c r="C265" i="2"/>
  <c r="AE255" i="2"/>
  <c r="AE253" i="2" s="1"/>
  <c r="M255" i="2"/>
  <c r="M253" i="2" s="1"/>
  <c r="Z242" i="2"/>
  <c r="I323" i="2"/>
  <c r="R322" i="2"/>
  <c r="W319" i="2"/>
  <c r="Z236" i="2"/>
  <c r="AC311" i="2"/>
  <c r="S311" i="2"/>
  <c r="AA310" i="2"/>
  <c r="I310" i="2"/>
  <c r="Q307" i="2"/>
  <c r="Y225" i="2"/>
  <c r="C225" i="2" s="1"/>
  <c r="V302" i="2"/>
  <c r="U301" i="2"/>
  <c r="AE219" i="2"/>
  <c r="AA215" i="2"/>
  <c r="AA213" i="2" s="1"/>
  <c r="Q215" i="2"/>
  <c r="Q213" i="2" s="1"/>
  <c r="K215" i="2"/>
  <c r="K213" i="2" s="1"/>
  <c r="AC295" i="2"/>
  <c r="AE193" i="2"/>
  <c r="AE191" i="2" s="1"/>
  <c r="AA203" i="2"/>
  <c r="C189" i="2"/>
  <c r="C181" i="2"/>
  <c r="D179" i="2"/>
  <c r="AG178" i="2"/>
  <c r="AE174" i="2"/>
  <c r="AE172" i="2" s="1"/>
  <c r="AG160" i="2"/>
  <c r="C158" i="2"/>
  <c r="Z151" i="5" s="1"/>
  <c r="Z152" i="2"/>
  <c r="Z150" i="2" s="1"/>
  <c r="D156" i="2"/>
  <c r="W142" i="5" s="1"/>
  <c r="AE152" i="2"/>
  <c r="AE150" i="2" s="1"/>
  <c r="AE133" i="2"/>
  <c r="AE131" i="2" s="1"/>
  <c r="S317" i="2"/>
  <c r="M114" i="2"/>
  <c r="Y101" i="2"/>
  <c r="C101" i="2" s="1"/>
  <c r="O298" i="2"/>
  <c r="AE52" i="2"/>
  <c r="AE50" i="2" s="1"/>
  <c r="C38" i="2"/>
  <c r="AG27" i="2"/>
  <c r="C15" i="2"/>
  <c r="AE11" i="2"/>
  <c r="AE9" i="2" s="1"/>
  <c r="C46" i="4"/>
  <c r="H93" i="2"/>
  <c r="H91" i="2" s="1"/>
  <c r="N11" i="2"/>
  <c r="N9" i="2" s="1"/>
  <c r="W297" i="2"/>
  <c r="D5" i="7"/>
  <c r="O5" i="7" s="1"/>
  <c r="S112" i="2"/>
  <c r="S110" i="2" s="1"/>
  <c r="C32" i="2"/>
  <c r="F39" i="2"/>
  <c r="F49" i="2" s="1"/>
  <c r="F80" i="2" s="1"/>
  <c r="U40" i="2"/>
  <c r="J5" i="5"/>
  <c r="C14" i="2"/>
  <c r="AG14" i="2"/>
  <c r="AE95" i="2"/>
  <c r="AC298" i="2"/>
  <c r="C13" i="2"/>
  <c r="Q298" i="2"/>
  <c r="O93" i="2"/>
  <c r="O91" i="2" s="1"/>
  <c r="Y11" i="2"/>
  <c r="Y9" i="2" s="1"/>
  <c r="G93" i="2"/>
  <c r="G91" i="2" s="1"/>
  <c r="E93" i="2"/>
  <c r="E91" i="2" s="1"/>
  <c r="M11" i="2"/>
  <c r="M9" i="2" s="1"/>
  <c r="R297" i="2"/>
  <c r="R93" i="2"/>
  <c r="R91" i="2" s="1"/>
  <c r="Y94" i="2"/>
  <c r="Q93" i="2"/>
  <c r="Q91" i="2" s="1"/>
  <c r="D12" i="2"/>
  <c r="O297" i="2"/>
  <c r="L297" i="2"/>
  <c r="L93" i="2"/>
  <c r="L91" i="2" s="1"/>
  <c r="K297" i="2"/>
  <c r="K93" i="2"/>
  <c r="K91" i="2" s="1"/>
  <c r="I297" i="2"/>
  <c r="I93" i="2"/>
  <c r="I91" i="2" s="1"/>
  <c r="AG12" i="2"/>
  <c r="C12" i="2"/>
  <c r="G297" i="2"/>
  <c r="G2" i="2"/>
  <c r="Z90" i="2"/>
  <c r="N90" i="2"/>
  <c r="P299" i="2"/>
  <c r="AG13" i="2"/>
  <c r="D13" i="2"/>
  <c r="F40" i="5"/>
  <c r="F63" i="5"/>
  <c r="Q124" i="5"/>
  <c r="Q179" i="5"/>
  <c r="F71" i="5"/>
  <c r="F179" i="5"/>
  <c r="F29" i="5"/>
  <c r="AA172" i="5"/>
  <c r="F10" i="5"/>
  <c r="Q139" i="5"/>
  <c r="AA174" i="5"/>
  <c r="Q245" i="5"/>
  <c r="AA227" i="5"/>
  <c r="AA163" i="5"/>
  <c r="Q241" i="5"/>
  <c r="F243" i="5"/>
  <c r="Q11" i="5"/>
  <c r="AA150" i="5"/>
  <c r="AA192" i="5"/>
  <c r="AA129" i="5"/>
  <c r="Q23" i="5"/>
  <c r="AA139" i="5"/>
  <c r="F93" i="5"/>
  <c r="F236" i="5"/>
  <c r="F30" i="5"/>
  <c r="F191" i="5"/>
  <c r="F231" i="5"/>
  <c r="AA66" i="5"/>
  <c r="Q8" i="5"/>
  <c r="AA28" i="5"/>
  <c r="F239" i="5"/>
  <c r="AA111" i="5"/>
  <c r="AA180" i="5"/>
  <c r="Q166" i="5"/>
  <c r="F166" i="5"/>
  <c r="Q32" i="5"/>
  <c r="Q60" i="5"/>
  <c r="F16" i="5"/>
  <c r="Q17" i="5"/>
  <c r="Q118" i="5"/>
  <c r="AA61" i="5"/>
  <c r="F118" i="5"/>
  <c r="F80" i="5"/>
  <c r="AA232" i="5"/>
  <c r="F224" i="5"/>
  <c r="AA19" i="5"/>
  <c r="F127" i="5"/>
  <c r="AA198" i="5"/>
  <c r="AA120" i="5"/>
  <c r="Q248" i="5"/>
  <c r="AA140" i="5"/>
  <c r="AA36" i="5"/>
  <c r="Q88" i="5"/>
  <c r="F20" i="5"/>
  <c r="F181" i="5"/>
  <c r="Q126" i="5"/>
  <c r="AA147" i="5"/>
  <c r="AA119" i="5"/>
  <c r="Q175" i="5"/>
  <c r="Q34" i="5"/>
  <c r="F22" i="5"/>
  <c r="Q178" i="5"/>
  <c r="Q231" i="5"/>
  <c r="AA230" i="5"/>
  <c r="F161" i="5"/>
  <c r="Q174" i="5"/>
  <c r="Q222" i="5"/>
  <c r="Q232" i="5"/>
  <c r="Q246" i="5"/>
  <c r="AA182" i="5"/>
  <c r="F183" i="5"/>
  <c r="AA200" i="5"/>
  <c r="Q249" i="5"/>
  <c r="F144" i="5"/>
  <c r="AA96" i="5"/>
  <c r="F15" i="5"/>
  <c r="AA75" i="5"/>
  <c r="F180" i="5"/>
  <c r="AA16" i="5"/>
  <c r="AA215" i="5"/>
  <c r="Q6" i="5"/>
  <c r="AA24" i="5"/>
  <c r="F39" i="5"/>
  <c r="F31" i="5"/>
  <c r="AA86" i="5"/>
  <c r="AA164" i="5"/>
  <c r="Q192" i="5"/>
  <c r="F192" i="5"/>
  <c r="F42" i="5"/>
  <c r="AA235" i="5"/>
  <c r="Q189" i="5"/>
  <c r="AA131" i="5"/>
  <c r="Q188" i="5"/>
  <c r="Q128" i="5"/>
  <c r="AA94" i="5"/>
  <c r="AA173" i="5"/>
  <c r="F134" i="5"/>
  <c r="Q169" i="5"/>
  <c r="Q125" i="5"/>
  <c r="Q66" i="5"/>
  <c r="Q172" i="5"/>
  <c r="Q90" i="5"/>
  <c r="AA70" i="5"/>
  <c r="Q21" i="5"/>
  <c r="F216" i="5"/>
  <c r="AA88" i="5"/>
  <c r="F41" i="5"/>
  <c r="F28" i="5"/>
  <c r="Q141" i="5"/>
  <c r="F178" i="5"/>
  <c r="AA46" i="5"/>
  <c r="F45" i="5"/>
  <c r="Q59" i="5"/>
  <c r="AA130" i="5"/>
  <c r="F87" i="5"/>
  <c r="F95" i="5"/>
  <c r="F84" i="5"/>
  <c r="F186" i="5"/>
  <c r="AK234" i="4"/>
  <c r="AK226" i="4"/>
  <c r="AK218" i="4"/>
  <c r="AK210" i="4"/>
  <c r="AK233" i="4"/>
  <c r="AK225" i="4"/>
  <c r="AK217" i="4"/>
  <c r="AK209" i="4"/>
  <c r="AK232" i="4"/>
  <c r="AK224" i="4"/>
  <c r="AK216" i="4"/>
  <c r="AK208" i="4"/>
  <c r="AK231" i="4"/>
  <c r="AK215" i="4"/>
  <c r="AK222" i="4"/>
  <c r="AK206" i="4"/>
  <c r="AK229" i="4"/>
  <c r="AK221" i="4"/>
  <c r="AK213" i="4"/>
  <c r="AK205" i="4"/>
  <c r="AK228" i="4"/>
  <c r="AK220" i="4"/>
  <c r="AK212" i="4"/>
  <c r="AK227" i="4"/>
  <c r="AK219" i="4"/>
  <c r="AK211" i="4"/>
  <c r="AK223" i="4"/>
  <c r="AK207" i="4"/>
  <c r="AK230" i="4"/>
  <c r="AK214" i="4"/>
  <c r="F246" i="5"/>
  <c r="F126" i="5"/>
  <c r="F196" i="5"/>
  <c r="F112" i="5"/>
  <c r="Q87" i="5"/>
  <c r="AA234" i="5"/>
  <c r="AA165" i="5"/>
  <c r="F184" i="5"/>
  <c r="Q237" i="5"/>
  <c r="Q36" i="5"/>
  <c r="F226" i="5"/>
  <c r="AA256" i="5"/>
  <c r="AA109" i="5"/>
  <c r="Q122" i="5"/>
  <c r="Q187" i="5"/>
  <c r="AA58" i="5"/>
  <c r="F90" i="5"/>
  <c r="Q13" i="5"/>
  <c r="F194" i="5"/>
  <c r="F145" i="5"/>
  <c r="Q180" i="5"/>
  <c r="F251" i="5"/>
  <c r="Q9" i="5"/>
  <c r="F130" i="5"/>
  <c r="F198" i="5"/>
  <c r="F19" i="5"/>
  <c r="F197" i="5"/>
  <c r="Q244" i="5"/>
  <c r="F254" i="5"/>
  <c r="F121" i="5"/>
  <c r="Q62" i="5"/>
  <c r="Q16" i="5"/>
  <c r="Q72" i="5"/>
  <c r="F91" i="5"/>
  <c r="AA78" i="5"/>
  <c r="F68" i="5"/>
  <c r="F62" i="5"/>
  <c r="AA47" i="5"/>
  <c r="Q30" i="5"/>
  <c r="AA224" i="5"/>
  <c r="F8" i="5"/>
  <c r="AA199" i="5"/>
  <c r="F43" i="5"/>
  <c r="F82" i="5"/>
  <c r="F89" i="5"/>
  <c r="F219" i="5"/>
  <c r="F9" i="5"/>
  <c r="AA128" i="5"/>
  <c r="AA245" i="5"/>
  <c r="F44" i="5"/>
  <c r="F59" i="5"/>
  <c r="AA34" i="5"/>
  <c r="F122" i="5"/>
  <c r="AA7" i="5"/>
  <c r="F182" i="5"/>
  <c r="F248" i="5"/>
  <c r="AA223" i="5"/>
  <c r="Q251" i="5"/>
  <c r="AA18" i="5"/>
  <c r="AG3" i="2"/>
  <c r="U204" i="4"/>
  <c r="M174" i="4"/>
  <c r="K2" i="2"/>
  <c r="E2" i="2"/>
  <c r="N214" i="2"/>
  <c r="U295" i="2"/>
  <c r="K295" i="2"/>
  <c r="F295" i="2"/>
  <c r="T295" i="2"/>
  <c r="J295" i="2"/>
  <c r="M214" i="2"/>
  <c r="V295" i="2"/>
  <c r="L295" i="2"/>
  <c r="AF92" i="2"/>
  <c r="Z92" i="2"/>
  <c r="AE92" i="2"/>
  <c r="M92" i="2"/>
  <c r="S295" i="2"/>
  <c r="I295" i="2"/>
  <c r="AB80" i="2"/>
  <c r="AB130" i="2" s="1"/>
  <c r="S39" i="2"/>
  <c r="S49" i="2" s="1"/>
  <c r="S80" i="2" s="1"/>
  <c r="O39" i="2"/>
  <c r="O49" i="2" s="1"/>
  <c r="O80" i="2" s="1"/>
  <c r="O2" i="2"/>
  <c r="I39" i="2"/>
  <c r="I49" i="2" s="1"/>
  <c r="I80" i="2" s="1"/>
  <c r="I2" i="2"/>
  <c r="AG273" i="2"/>
  <c r="AG275" i="2"/>
  <c r="AG281" i="2"/>
  <c r="D277" i="2"/>
  <c r="C281" i="2"/>
  <c r="C279" i="2"/>
  <c r="AG282" i="2"/>
  <c r="AG280" i="2"/>
  <c r="C277" i="2"/>
  <c r="P254" i="5" s="1"/>
  <c r="AE274" i="2"/>
  <c r="AE272" i="2" s="1"/>
  <c r="AG266" i="2"/>
  <c r="D270" i="2"/>
  <c r="AG262" i="2"/>
  <c r="D258" i="2"/>
  <c r="D257" i="2"/>
  <c r="C258" i="2"/>
  <c r="AA246" i="2"/>
  <c r="AG260" i="2"/>
  <c r="E246" i="2"/>
  <c r="K246" i="2"/>
  <c r="D256" i="2"/>
  <c r="J321" i="2"/>
  <c r="H318" i="2"/>
  <c r="I203" i="2"/>
  <c r="AG197" i="2"/>
  <c r="G319" i="2"/>
  <c r="F319" i="2"/>
  <c r="I234" i="2"/>
  <c r="I232" i="2" s="1"/>
  <c r="I319" i="2"/>
  <c r="M193" i="2"/>
  <c r="M191" i="2" s="1"/>
  <c r="G234" i="2"/>
  <c r="G232" i="2" s="1"/>
  <c r="X317" i="2"/>
  <c r="Y241" i="2"/>
  <c r="Y237" i="2"/>
  <c r="V323" i="2"/>
  <c r="T323" i="2"/>
  <c r="Y239" i="2"/>
  <c r="V321" i="2"/>
  <c r="Z241" i="2"/>
  <c r="S321" i="2"/>
  <c r="S320" i="2"/>
  <c r="O319" i="2"/>
  <c r="X316" i="2"/>
  <c r="P316" i="2"/>
  <c r="AG201" i="2"/>
  <c r="X321" i="2"/>
  <c r="X320" i="2"/>
  <c r="Q320" i="2"/>
  <c r="Q317" i="2"/>
  <c r="W316" i="2"/>
  <c r="O316" i="2"/>
  <c r="S203" i="2"/>
  <c r="Y229" i="2"/>
  <c r="AG188" i="2"/>
  <c r="AG181" i="2"/>
  <c r="Q299" i="2"/>
  <c r="V297" i="2"/>
  <c r="Y219" i="2"/>
  <c r="W300" i="2"/>
  <c r="P303" i="2"/>
  <c r="X301" i="2"/>
  <c r="S302" i="2"/>
  <c r="Q300" i="2"/>
  <c r="T301" i="2"/>
  <c r="U297" i="2"/>
  <c r="U165" i="2"/>
  <c r="K165" i="2"/>
  <c r="C180" i="2"/>
  <c r="AC297" i="2"/>
  <c r="M221" i="2"/>
  <c r="M216" i="2"/>
  <c r="F301" i="2"/>
  <c r="E124" i="2"/>
  <c r="E301" i="2"/>
  <c r="F298" i="2"/>
  <c r="H297" i="2"/>
  <c r="N218" i="2"/>
  <c r="F300" i="2"/>
  <c r="I299" i="2"/>
  <c r="G302" i="2"/>
  <c r="J301" i="2"/>
  <c r="E300" i="2"/>
  <c r="K298" i="2"/>
  <c r="AF117" i="2"/>
  <c r="AB317" i="2"/>
  <c r="AA321" i="2"/>
  <c r="AA317" i="2"/>
  <c r="AD80" i="2"/>
  <c r="AC323" i="2"/>
  <c r="D78" i="2"/>
  <c r="W62" i="5" s="1"/>
  <c r="AF115" i="2"/>
  <c r="AD322" i="2"/>
  <c r="AF322" i="2" s="1"/>
  <c r="AE119" i="2"/>
  <c r="AG79" i="2"/>
  <c r="AD112" i="2"/>
  <c r="AD110" i="2" s="1"/>
  <c r="AF113" i="2"/>
  <c r="D74" i="2"/>
  <c r="AB321" i="2"/>
  <c r="V316" i="2"/>
  <c r="O112" i="2"/>
  <c r="O110" i="2" s="1"/>
  <c r="O317" i="2"/>
  <c r="V112" i="2"/>
  <c r="V110" i="2" s="1"/>
  <c r="C77" i="2"/>
  <c r="AG75" i="2"/>
  <c r="D75" i="2"/>
  <c r="W90" i="5" s="1"/>
  <c r="AG72" i="2"/>
  <c r="V322" i="2"/>
  <c r="R321" i="2"/>
  <c r="Y113" i="2"/>
  <c r="W81" i="2"/>
  <c r="S316" i="2"/>
  <c r="W323" i="2"/>
  <c r="Q319" i="2"/>
  <c r="Z119" i="2"/>
  <c r="AG74" i="2"/>
  <c r="D73" i="2"/>
  <c r="P318" i="2"/>
  <c r="X112" i="2"/>
  <c r="X110" i="2" s="1"/>
  <c r="T322" i="2"/>
  <c r="R316" i="2"/>
  <c r="C73" i="2"/>
  <c r="R80" i="2"/>
  <c r="R130" i="2" s="1"/>
  <c r="R161" i="2" s="1"/>
  <c r="R171" i="2" s="1"/>
  <c r="R202" i="2" s="1"/>
  <c r="X319" i="2"/>
  <c r="C74" i="2"/>
  <c r="F317" i="2"/>
  <c r="M117" i="2"/>
  <c r="E320" i="2"/>
  <c r="G322" i="2"/>
  <c r="M120" i="2"/>
  <c r="M119" i="2"/>
  <c r="E321" i="2"/>
  <c r="D79" i="2"/>
  <c r="W71" i="5" s="1"/>
  <c r="AG73" i="2"/>
  <c r="N118" i="2"/>
  <c r="M113" i="2"/>
  <c r="E322" i="2"/>
  <c r="T302" i="2"/>
  <c r="S304" i="2"/>
  <c r="T298" i="2"/>
  <c r="Q297" i="2"/>
  <c r="Z101" i="2"/>
  <c r="AG59" i="2"/>
  <c r="C55" i="2"/>
  <c r="S303" i="2"/>
  <c r="X299" i="2"/>
  <c r="X298" i="2"/>
  <c r="T303" i="2"/>
  <c r="C56" i="2"/>
  <c r="P304" i="2"/>
  <c r="R300" i="2"/>
  <c r="W299" i="2"/>
  <c r="D57" i="2"/>
  <c r="N99" i="2"/>
  <c r="G112" i="2"/>
  <c r="G110" i="2" s="1"/>
  <c r="L39" i="2"/>
  <c r="L49" i="2" s="1"/>
  <c r="L80" i="2" s="1"/>
  <c r="L130" i="2" s="1"/>
  <c r="L161" i="2" s="1"/>
  <c r="L171" i="2" s="1"/>
  <c r="L202" i="2" s="1"/>
  <c r="K323" i="2"/>
  <c r="E39" i="2"/>
  <c r="E49" i="2" s="1"/>
  <c r="E80" i="2" s="1"/>
  <c r="AG36" i="2"/>
  <c r="D32" i="2"/>
  <c r="M26" i="5" s="1"/>
  <c r="C33" i="2"/>
  <c r="P40" i="5" s="1"/>
  <c r="G39" i="2"/>
  <c r="G49" i="2" s="1"/>
  <c r="G80" i="2" s="1"/>
  <c r="I321" i="2"/>
  <c r="G320" i="2"/>
  <c r="K112" i="2"/>
  <c r="K110" i="2" s="1"/>
  <c r="H112" i="2"/>
  <c r="H110" i="2" s="1"/>
  <c r="H321" i="2"/>
  <c r="L323" i="2"/>
  <c r="K316" i="2"/>
  <c r="G40" i="2"/>
  <c r="J39" i="2"/>
  <c r="J49" i="2" s="1"/>
  <c r="J80" i="2" s="1"/>
  <c r="J130" i="2" s="1"/>
  <c r="J161" i="2" s="1"/>
  <c r="J171" i="2" s="1"/>
  <c r="J202" i="2" s="1"/>
  <c r="G300" i="2"/>
  <c r="M94" i="2"/>
  <c r="D15" i="2"/>
  <c r="AG16" i="2"/>
  <c r="F299" i="2"/>
  <c r="H39" i="2"/>
  <c r="H49" i="2" s="1"/>
  <c r="H80" i="2" s="1"/>
  <c r="K40" i="2"/>
  <c r="O203" i="2"/>
  <c r="Q203" i="2"/>
  <c r="W203" i="2"/>
  <c r="AC203" i="2"/>
  <c r="AC81" i="2"/>
  <c r="I81" i="2"/>
  <c r="H123" i="7"/>
  <c r="P123" i="7" s="1"/>
  <c r="F132" i="7"/>
  <c r="P92" i="7"/>
  <c r="F93" i="7"/>
  <c r="D93" i="7"/>
  <c r="F100" i="7"/>
  <c r="O100" i="7" s="1"/>
  <c r="P62" i="7"/>
  <c r="O33" i="7"/>
  <c r="O10" i="7"/>
  <c r="O8" i="7"/>
  <c r="H8" i="7"/>
  <c r="H5" i="7"/>
  <c r="AG57" i="2"/>
  <c r="E297" i="2"/>
  <c r="K302" i="2"/>
  <c r="M99" i="2"/>
  <c r="M97" i="2"/>
  <c r="N96" i="2"/>
  <c r="AG58" i="2"/>
  <c r="N98" i="2"/>
  <c r="J298" i="2"/>
  <c r="I298" i="2"/>
  <c r="C57" i="2"/>
  <c r="M95" i="2"/>
  <c r="H300" i="2"/>
  <c r="C53" i="2"/>
  <c r="I301" i="2"/>
  <c r="C261" i="2"/>
  <c r="AG257" i="2"/>
  <c r="M217" i="2"/>
  <c r="W306" i="2"/>
  <c r="B98" i="7"/>
  <c r="N98" i="7"/>
  <c r="N189" i="7"/>
  <c r="H299" i="2"/>
  <c r="D25" i="2"/>
  <c r="AG39" i="4" s="1"/>
  <c r="D11" i="7"/>
  <c r="AG278" i="2"/>
  <c r="C278" i="2"/>
  <c r="K317" i="2"/>
  <c r="M236" i="2"/>
  <c r="K234" i="2"/>
  <c r="K232" i="2" s="1"/>
  <c r="AD234" i="2"/>
  <c r="AD232" i="2" s="1"/>
  <c r="AD316" i="2"/>
  <c r="T234" i="2"/>
  <c r="T232" i="2" s="1"/>
  <c r="Z235" i="2"/>
  <c r="L321" i="2"/>
  <c r="N240" i="2"/>
  <c r="I316" i="2"/>
  <c r="M235" i="2"/>
  <c r="C58" i="2"/>
  <c r="C54" i="2"/>
  <c r="AG54" i="2"/>
  <c r="AG37" i="2"/>
  <c r="C37" i="2"/>
  <c r="D33" i="2"/>
  <c r="M40" i="5" s="1"/>
  <c r="AG33" i="2"/>
  <c r="AF30" i="2"/>
  <c r="AF28" i="2" s="1"/>
  <c r="M30" i="2"/>
  <c r="M28" i="2" s="1"/>
  <c r="AG32" i="2"/>
  <c r="AC40" i="2"/>
  <c r="AC39" i="2"/>
  <c r="AC49" i="2" s="1"/>
  <c r="AE14" i="4"/>
  <c r="AE222" i="5"/>
  <c r="J212" i="5"/>
  <c r="N233" i="5"/>
  <c r="U212" i="5"/>
  <c r="J160" i="5"/>
  <c r="V80" i="2"/>
  <c r="AD312" i="2"/>
  <c r="AG53" i="2"/>
  <c r="AG29" i="2"/>
  <c r="K39" i="2"/>
  <c r="AG259" i="2"/>
  <c r="C257" i="2"/>
  <c r="C256" i="2"/>
  <c r="AG256" i="2"/>
  <c r="F302" i="2"/>
  <c r="N221" i="2"/>
  <c r="D184" i="2"/>
  <c r="AG175" i="4" s="1"/>
  <c r="AG184" i="2"/>
  <c r="AG51" i="2"/>
  <c r="N162" i="7"/>
  <c r="B162" i="7"/>
  <c r="AG176" i="2"/>
  <c r="F36" i="7"/>
  <c r="AG196" i="2"/>
  <c r="C196" i="2"/>
  <c r="I165" i="2"/>
  <c r="AG173" i="2"/>
  <c r="Y152" i="2"/>
  <c r="Y150" i="2" s="1"/>
  <c r="AG154" i="2"/>
  <c r="C154" i="2"/>
  <c r="AG138" i="2"/>
  <c r="C138" i="2"/>
  <c r="AG135" i="2"/>
  <c r="D135" i="2"/>
  <c r="D134" i="2"/>
  <c r="AG134" i="2"/>
  <c r="AE115" i="2"/>
  <c r="AA112" i="2"/>
  <c r="AA110" i="2" s="1"/>
  <c r="L317" i="2"/>
  <c r="L112" i="2"/>
  <c r="L110" i="2" s="1"/>
  <c r="N114" i="2"/>
  <c r="T112" i="2"/>
  <c r="T110" i="2" s="1"/>
  <c r="Z113" i="2"/>
  <c r="AB311" i="2"/>
  <c r="AF108" i="2"/>
  <c r="F310" i="2"/>
  <c r="N107" i="2"/>
  <c r="AF104" i="2"/>
  <c r="AB307" i="2"/>
  <c r="N104" i="2"/>
  <c r="H307" i="2"/>
  <c r="Z100" i="2"/>
  <c r="AD301" i="2"/>
  <c r="AF98" i="2"/>
  <c r="Z98" i="2"/>
  <c r="R301" i="2"/>
  <c r="M98" i="2"/>
  <c r="G301" i="2"/>
  <c r="J300" i="2"/>
  <c r="N97" i="2"/>
  <c r="AF96" i="2"/>
  <c r="AB299" i="2"/>
  <c r="M96" i="2"/>
  <c r="E299" i="2"/>
  <c r="Z95" i="2"/>
  <c r="N95" i="2"/>
  <c r="U300" i="2"/>
  <c r="Y97" i="2"/>
  <c r="H295" i="2"/>
  <c r="N92" i="2"/>
  <c r="AG78" i="2"/>
  <c r="C78" i="2"/>
  <c r="M71" i="2"/>
  <c r="M69" i="2" s="1"/>
  <c r="C75" i="2"/>
  <c r="AG63" i="2"/>
  <c r="D63" i="2"/>
  <c r="W94" i="4" s="1"/>
  <c r="AG56" i="2"/>
  <c r="D55" i="2"/>
  <c r="J103" i="4"/>
  <c r="J53" i="4"/>
  <c r="B188" i="7"/>
  <c r="C3" i="2"/>
  <c r="Z105" i="2"/>
  <c r="E298" i="2"/>
  <c r="AB323" i="2"/>
  <c r="AF242" i="2"/>
  <c r="H320" i="2"/>
  <c r="N239" i="2"/>
  <c r="M238" i="2"/>
  <c r="K319" i="2"/>
  <c r="T318" i="2"/>
  <c r="Z237" i="2"/>
  <c r="J318" i="2"/>
  <c r="C314" i="2"/>
  <c r="D177" i="2"/>
  <c r="AG175" i="2"/>
  <c r="C22" i="2"/>
  <c r="AG22" i="2"/>
  <c r="B158" i="7"/>
  <c r="K163" i="7"/>
  <c r="N163" i="7" s="1"/>
  <c r="N158" i="7"/>
  <c r="B94" i="7"/>
  <c r="K103" i="7"/>
  <c r="N103" i="7" s="1"/>
  <c r="N94" i="7"/>
  <c r="AG198" i="2"/>
  <c r="C198" i="2"/>
  <c r="Z184" i="5" s="1"/>
  <c r="S165" i="2"/>
  <c r="M152" i="2"/>
  <c r="AG153" i="2"/>
  <c r="AG146" i="2"/>
  <c r="D146" i="2"/>
  <c r="AG131" i="4" s="1"/>
  <c r="D143" i="2"/>
  <c r="AG125" i="4" s="1"/>
  <c r="D139" i="2"/>
  <c r="W127" i="4" s="1"/>
  <c r="AG139" i="2"/>
  <c r="AG136" i="2"/>
  <c r="D136" i="2"/>
  <c r="M144" i="4" s="1"/>
  <c r="K321" i="2"/>
  <c r="M118" i="2"/>
  <c r="AE117" i="2"/>
  <c r="AC112" i="2"/>
  <c r="AC110" i="2" s="1"/>
  <c r="AC320" i="2"/>
  <c r="F320" i="2"/>
  <c r="F112" i="2"/>
  <c r="F110" i="2" s="1"/>
  <c r="N117" i="2"/>
  <c r="J112" i="2"/>
  <c r="J110" i="2" s="1"/>
  <c r="Z103" i="2"/>
  <c r="Y96" i="2"/>
  <c r="O299" i="2"/>
  <c r="D65" i="2"/>
  <c r="AG82" i="4" s="1"/>
  <c r="AG65" i="2"/>
  <c r="AG62" i="2"/>
  <c r="D62" i="2"/>
  <c r="AG75" i="4" s="1"/>
  <c r="C194" i="4"/>
  <c r="J153" i="4"/>
  <c r="AG77" i="2"/>
  <c r="N152" i="2"/>
  <c r="N150" i="2" s="1"/>
  <c r="AF39" i="2"/>
  <c r="AG149" i="2"/>
  <c r="O123" i="7"/>
  <c r="O184" i="7"/>
  <c r="P184" i="7"/>
  <c r="K191" i="7"/>
  <c r="N191" i="7" s="1"/>
  <c r="AG190" i="2"/>
  <c r="Z225" i="2"/>
  <c r="P306" i="2"/>
  <c r="Q303" i="2"/>
  <c r="Y222" i="2"/>
  <c r="R299" i="2"/>
  <c r="Z218" i="2"/>
  <c r="Z217" i="2"/>
  <c r="P298" i="2"/>
  <c r="M274" i="2"/>
  <c r="M272" i="2" s="1"/>
  <c r="C276" i="2"/>
  <c r="AG276" i="2"/>
  <c r="Y274" i="2"/>
  <c r="Y272" i="2" s="1"/>
  <c r="AG265" i="2"/>
  <c r="D265" i="2"/>
  <c r="V317" i="2"/>
  <c r="H316" i="2"/>
  <c r="H234" i="2"/>
  <c r="H232" i="2" s="1"/>
  <c r="N235" i="2"/>
  <c r="R312" i="2"/>
  <c r="Z231" i="2"/>
  <c r="H312" i="2"/>
  <c r="N228" i="2"/>
  <c r="L309" i="2"/>
  <c r="U308" i="2"/>
  <c r="Y227" i="2"/>
  <c r="K308" i="2"/>
  <c r="M227" i="2"/>
  <c r="T307" i="2"/>
  <c r="AA49" i="2"/>
  <c r="Q13" i="7"/>
  <c r="W246" i="2"/>
  <c r="V311" i="2"/>
  <c r="Z230" i="2"/>
  <c r="AB306" i="2"/>
  <c r="AF225" i="2"/>
  <c r="K299" i="2"/>
  <c r="AF217" i="2"/>
  <c r="AB298" i="2"/>
  <c r="H298" i="2"/>
  <c r="P297" i="2"/>
  <c r="J297" i="2"/>
  <c r="AB295" i="2"/>
  <c r="R295" i="2"/>
  <c r="Z214" i="2"/>
  <c r="N216" i="2"/>
  <c r="M218" i="2"/>
  <c r="C275" i="2"/>
  <c r="N217" i="2"/>
  <c r="O185" i="7"/>
  <c r="U39" i="2"/>
  <c r="F37" i="7"/>
  <c r="D37" i="7"/>
  <c r="H37" i="7"/>
  <c r="Y238" i="2"/>
  <c r="U319" i="2"/>
  <c r="AC234" i="2"/>
  <c r="AC232" i="2" s="1"/>
  <c r="AC318" i="2"/>
  <c r="Q318" i="2"/>
  <c r="Q234" i="2"/>
  <c r="Q232" i="2" s="1"/>
  <c r="N237" i="2"/>
  <c r="F318" i="2"/>
  <c r="F234" i="2"/>
  <c r="F232" i="2" s="1"/>
  <c r="P320" i="2"/>
  <c r="P234" i="2"/>
  <c r="P232" i="2" s="1"/>
  <c r="M239" i="2"/>
  <c r="AC162" i="2"/>
  <c r="AG34" i="2"/>
  <c r="D34" i="2"/>
  <c r="W39" i="5" s="1"/>
  <c r="Z30" i="2"/>
  <c r="Z28" i="2" s="1"/>
  <c r="D31" i="2"/>
  <c r="N30" i="2"/>
  <c r="N28" i="2" s="1"/>
  <c r="AG31" i="2"/>
  <c r="AG19" i="2"/>
  <c r="D19" i="2"/>
  <c r="AG19" i="4" s="1"/>
  <c r="D14" i="2"/>
  <c r="C10" i="2"/>
  <c r="U229" i="4"/>
  <c r="U127" i="4"/>
  <c r="U103" i="4"/>
  <c r="AG68" i="2"/>
  <c r="U53" i="4"/>
  <c r="N46" i="4"/>
  <c r="U29" i="4"/>
  <c r="P155" i="7"/>
  <c r="O155" i="7"/>
  <c r="F125" i="7"/>
  <c r="H125" i="7"/>
  <c r="D125" i="7"/>
  <c r="B129" i="7"/>
  <c r="N129" i="7"/>
  <c r="K133" i="7"/>
  <c r="N133" i="7" s="1"/>
  <c r="J108" i="5"/>
  <c r="N184" i="7"/>
  <c r="B184" i="7"/>
  <c r="E234" i="2"/>
  <c r="E232" i="2" s="1"/>
  <c r="D102" i="2"/>
  <c r="P112" i="2"/>
  <c r="P110" i="2" s="1"/>
  <c r="P185" i="7"/>
  <c r="F12" i="7"/>
  <c r="H12" i="7"/>
  <c r="O163" i="7"/>
  <c r="AB112" i="2"/>
  <c r="AB110" i="2" s="1"/>
  <c r="B71" i="7"/>
  <c r="AB316" i="2"/>
  <c r="AB234" i="2"/>
  <c r="AB232" i="2" s="1"/>
  <c r="AF235" i="2"/>
  <c r="U309" i="2"/>
  <c r="V304" i="2"/>
  <c r="AF220" i="2"/>
  <c r="AB301" i="2"/>
  <c r="AE216" i="2"/>
  <c r="AA297" i="2"/>
  <c r="AG195" i="2"/>
  <c r="C188" i="2"/>
  <c r="AG187" i="2"/>
  <c r="C176" i="2"/>
  <c r="W168" i="4"/>
  <c r="D157" i="2"/>
  <c r="W132" i="5" s="1"/>
  <c r="D154" i="2"/>
  <c r="M129" i="5" s="1"/>
  <c r="U160" i="5"/>
  <c r="AG279" i="2"/>
  <c r="N274" i="2"/>
  <c r="N272" i="2" s="1"/>
  <c r="U323" i="2"/>
  <c r="Y242" i="2"/>
  <c r="Q321" i="2"/>
  <c r="Y240" i="2"/>
  <c r="T319" i="2"/>
  <c r="U153" i="4"/>
  <c r="O165" i="2"/>
  <c r="E302" i="2"/>
  <c r="AG137" i="2"/>
  <c r="F69" i="7"/>
  <c r="D69" i="7"/>
  <c r="H317" i="2"/>
  <c r="O99" i="7"/>
  <c r="P99" i="7"/>
  <c r="O156" i="7"/>
  <c r="F6" i="7"/>
  <c r="H6" i="7"/>
  <c r="Z240" i="2"/>
  <c r="AD319" i="2"/>
  <c r="AF238" i="2"/>
  <c r="AA318" i="2"/>
  <c r="AE237" i="2"/>
  <c r="AA234" i="2"/>
  <c r="AA232" i="2" s="1"/>
  <c r="W320" i="2"/>
  <c r="O193" i="7"/>
  <c r="P193" i="7"/>
  <c r="O96" i="7"/>
  <c r="H41" i="7"/>
  <c r="F41" i="7"/>
  <c r="O41" i="7" s="1"/>
  <c r="H70" i="7"/>
  <c r="X303" i="2"/>
  <c r="Z222" i="2"/>
  <c r="L302" i="2"/>
  <c r="AF219" i="2"/>
  <c r="W298" i="2"/>
  <c r="Y217" i="2"/>
  <c r="Z193" i="2"/>
  <c r="Z191" i="2" s="1"/>
  <c r="D195" i="2"/>
  <c r="C194" i="2"/>
  <c r="AG194" i="2"/>
  <c r="E165" i="2"/>
  <c r="D160" i="2"/>
  <c r="W123" i="5" s="1"/>
  <c r="AG159" i="2"/>
  <c r="I162" i="2"/>
  <c r="D147" i="2"/>
  <c r="AG137" i="4" s="1"/>
  <c r="AG147" i="2"/>
  <c r="AF118" i="2"/>
  <c r="AD321" i="2"/>
  <c r="E319" i="2"/>
  <c r="M116" i="2"/>
  <c r="Y118" i="2"/>
  <c r="R112" i="2"/>
  <c r="R110" i="2" s="1"/>
  <c r="Z114" i="2"/>
  <c r="N113" i="2"/>
  <c r="N106" i="2"/>
  <c r="H309" i="2"/>
  <c r="AD306" i="2"/>
  <c r="AF103" i="2"/>
  <c r="Z99" i="2"/>
  <c r="AC300" i="2"/>
  <c r="AE300" i="2" s="1"/>
  <c r="AE97" i="2"/>
  <c r="Z97" i="2"/>
  <c r="L298" i="2"/>
  <c r="Z94" i="2"/>
  <c r="N94" i="2"/>
  <c r="AE71" i="2"/>
  <c r="AE69" i="2" s="1"/>
  <c r="B102" i="7"/>
  <c r="N102" i="7"/>
  <c r="B63" i="7"/>
  <c r="K73" i="7"/>
  <c r="B33" i="7"/>
  <c r="K44" i="7"/>
  <c r="N44" i="7" s="1"/>
  <c r="B4" i="7"/>
  <c r="H4" i="7" s="1"/>
  <c r="K15" i="7"/>
  <c r="N15" i="7" s="1"/>
  <c r="X80" i="2"/>
  <c r="X130" i="2" s="1"/>
  <c r="X161" i="2" s="1"/>
  <c r="X171" i="2" s="1"/>
  <c r="X202" i="2" s="1"/>
  <c r="N195" i="4"/>
  <c r="U177" i="4"/>
  <c r="AO190" i="4"/>
  <c r="AG38" i="2"/>
  <c r="AE121" i="4"/>
  <c r="AO78" i="4"/>
  <c r="AJ82" i="4" s="1"/>
  <c r="AO53" i="4"/>
  <c r="AE254" i="5"/>
  <c r="U184" i="5"/>
  <c r="AE135" i="5"/>
  <c r="AE32" i="5"/>
  <c r="Z39" i="5" s="1"/>
  <c r="AE5" i="5"/>
  <c r="B127" i="7"/>
  <c r="N127" i="7"/>
  <c r="O160" i="7"/>
  <c r="D264" i="2"/>
  <c r="AG264" i="2"/>
  <c r="AA323" i="2"/>
  <c r="AE242" i="2"/>
  <c r="AE241" i="2"/>
  <c r="V234" i="2"/>
  <c r="V232" i="2" s="1"/>
  <c r="V320" i="2"/>
  <c r="J310" i="2"/>
  <c r="AE226" i="2"/>
  <c r="Y226" i="2"/>
  <c r="C178" i="2"/>
  <c r="AG177" i="2"/>
  <c r="I112" i="2"/>
  <c r="I110" i="2" s="1"/>
  <c r="D56" i="2"/>
  <c r="AH247" i="4"/>
  <c r="AG247" i="4" s="1"/>
  <c r="O192" i="7"/>
  <c r="P183" i="7"/>
  <c r="D20" i="2"/>
  <c r="AA322" i="2"/>
  <c r="D282" i="2"/>
  <c r="W239" i="5" s="1"/>
  <c r="D259" i="2"/>
  <c r="R323" i="2"/>
  <c r="Y236" i="2"/>
  <c r="W317" i="2"/>
  <c r="AE228" i="2"/>
  <c r="Y228" i="2"/>
  <c r="G308" i="2"/>
  <c r="T297" i="2"/>
  <c r="C26" i="2"/>
  <c r="AE160" i="5"/>
  <c r="U56" i="5"/>
  <c r="H322" i="2"/>
  <c r="L311" i="2"/>
  <c r="T309" i="2"/>
  <c r="W303" i="2"/>
  <c r="Y220" i="2"/>
  <c r="U203" i="2"/>
  <c r="D190" i="2"/>
  <c r="AG196" i="4" s="1"/>
  <c r="C141" i="2"/>
  <c r="AJ117" i="4" s="1"/>
  <c r="Z116" i="2"/>
  <c r="N109" i="2"/>
  <c r="AG55" i="2"/>
  <c r="D38" i="2"/>
  <c r="W20" i="5" s="1"/>
  <c r="AG35" i="2"/>
  <c r="AY228" i="4"/>
  <c r="U108" i="5"/>
  <c r="B62" i="7"/>
  <c r="N62" i="7"/>
  <c r="P122" i="7"/>
  <c r="AG270" i="2"/>
  <c r="AG261" i="2"/>
  <c r="E323" i="2"/>
  <c r="V303" i="2"/>
  <c r="AD295" i="2"/>
  <c r="C200" i="2"/>
  <c r="AF152" i="2"/>
  <c r="AF150" i="2" s="1"/>
  <c r="AG143" i="2"/>
  <c r="N119" i="2"/>
  <c r="Y115" i="2"/>
  <c r="Z108" i="2"/>
  <c r="Z106" i="2"/>
  <c r="AF105" i="2"/>
  <c r="AG67" i="2"/>
  <c r="AA40" i="2"/>
  <c r="F126" i="7"/>
  <c r="D126" i="7"/>
  <c r="N122" i="7"/>
  <c r="B122" i="7"/>
  <c r="B65" i="7"/>
  <c r="N65" i="7"/>
  <c r="P33" i="7"/>
  <c r="AO178" i="4"/>
  <c r="AE189" i="4"/>
  <c r="AG185" i="2"/>
  <c r="F43" i="7"/>
  <c r="D43" i="7"/>
  <c r="Z293" i="2"/>
  <c r="F322" i="2"/>
  <c r="J317" i="2"/>
  <c r="AC316" i="2"/>
  <c r="L320" i="2"/>
  <c r="AA311" i="2"/>
  <c r="AE230" i="2"/>
  <c r="C230" i="2" s="1"/>
  <c r="X310" i="2"/>
  <c r="X308" i="2"/>
  <c r="P308" i="2"/>
  <c r="Z227" i="2"/>
  <c r="G307" i="2"/>
  <c r="X306" i="2"/>
  <c r="R304" i="2"/>
  <c r="O301" i="2"/>
  <c r="R298" i="2"/>
  <c r="G298" i="2"/>
  <c r="AE214" i="2"/>
  <c r="AA162" i="2"/>
  <c r="C31" i="2"/>
  <c r="D21" i="2"/>
  <c r="AG27" i="4" s="1"/>
  <c r="AO27" i="4" s="1"/>
  <c r="AO71" i="4"/>
  <c r="AO41" i="4"/>
  <c r="F69" i="5"/>
  <c r="Q221" i="5"/>
  <c r="AA161" i="5"/>
  <c r="Q70" i="5"/>
  <c r="F12" i="5"/>
  <c r="Q61" i="5"/>
  <c r="F117" i="5"/>
  <c r="AA15" i="5"/>
  <c r="F34" i="5"/>
  <c r="F85" i="5"/>
  <c r="Q226" i="5"/>
  <c r="F120" i="5"/>
  <c r="AA216" i="5"/>
  <c r="AA79" i="5"/>
  <c r="F110" i="5"/>
  <c r="Q185" i="5"/>
  <c r="F38" i="5"/>
  <c r="Q114" i="5"/>
  <c r="F171" i="5"/>
  <c r="AA121" i="5"/>
  <c r="F124" i="5"/>
  <c r="L322" i="2"/>
  <c r="J316" i="2"/>
  <c r="K312" i="2"/>
  <c r="AB309" i="2"/>
  <c r="S308" i="2"/>
  <c r="L307" i="2"/>
  <c r="S299" i="2"/>
  <c r="AE217" i="2"/>
  <c r="Y216" i="2"/>
  <c r="Y214" i="2"/>
  <c r="O162" i="2"/>
  <c r="AG148" i="2"/>
  <c r="AG141" i="2"/>
  <c r="AG76" i="2"/>
  <c r="D27" i="2"/>
  <c r="AG47" i="4" s="1"/>
  <c r="D23" i="2"/>
  <c r="AE112" i="4"/>
  <c r="Z118" i="4" s="1"/>
  <c r="AO29" i="4"/>
  <c r="AE180" i="4"/>
  <c r="AA298" i="2"/>
  <c r="AA295" i="2"/>
  <c r="U284" i="2"/>
  <c r="C259" i="2"/>
  <c r="AD302" i="2"/>
  <c r="J302" i="2"/>
  <c r="D181" i="2"/>
  <c r="W186" i="4" s="1"/>
  <c r="C153" i="2"/>
  <c r="AG151" i="2"/>
  <c r="AF71" i="2"/>
  <c r="AF69" i="2" s="1"/>
  <c r="AE5" i="4"/>
  <c r="Q21" i="4"/>
  <c r="F230" i="4"/>
  <c r="F35" i="4"/>
  <c r="Q173" i="4"/>
  <c r="AA207" i="4"/>
  <c r="F206" i="4"/>
  <c r="AA131" i="4"/>
  <c r="AU208" i="4"/>
  <c r="AA65" i="4"/>
  <c r="F66" i="4"/>
  <c r="F168" i="4"/>
  <c r="F13" i="4"/>
  <c r="AA122" i="4"/>
  <c r="AA241" i="4"/>
  <c r="Q81" i="4"/>
  <c r="AU210" i="4"/>
  <c r="AU233" i="4"/>
  <c r="Q188" i="4"/>
  <c r="Q59" i="4"/>
  <c r="T39" i="2"/>
  <c r="T49" i="2" s="1"/>
  <c r="Z49" i="2" s="1"/>
  <c r="J5" i="4"/>
  <c r="AC2" i="2"/>
  <c r="C282" i="2"/>
  <c r="W322" i="2"/>
  <c r="U320" i="2"/>
  <c r="P319" i="2"/>
  <c r="W234" i="2"/>
  <c r="W232" i="2" s="1"/>
  <c r="X312" i="2"/>
  <c r="P312" i="2"/>
  <c r="G312" i="2"/>
  <c r="W311" i="2"/>
  <c r="Q310" i="2"/>
  <c r="V306" i="2"/>
  <c r="AF223" i="2"/>
  <c r="AA301" i="2"/>
  <c r="V300" i="2"/>
  <c r="W295" i="2"/>
  <c r="O295" i="2"/>
  <c r="C186" i="2"/>
  <c r="C175" i="2"/>
  <c r="AA124" i="2"/>
  <c r="Z118" i="2"/>
  <c r="AF100" i="2"/>
  <c r="AF90" i="2"/>
  <c r="Y71" i="2"/>
  <c r="Y69" i="2" s="1"/>
  <c r="N254" i="5"/>
  <c r="K187" i="7"/>
  <c r="P323" i="2"/>
  <c r="W312" i="2"/>
  <c r="P311" i="2"/>
  <c r="F311" i="2"/>
  <c r="V310" i="2"/>
  <c r="P310" i="2"/>
  <c r="W309" i="2"/>
  <c r="H302" i="2"/>
  <c r="K300" i="2"/>
  <c r="F297" i="2"/>
  <c r="D197" i="2"/>
  <c r="W194" i="5" s="1"/>
  <c r="K203" i="2"/>
  <c r="D187" i="2"/>
  <c r="AG182" i="4" s="1"/>
  <c r="AG182" i="2"/>
  <c r="C160" i="2"/>
  <c r="Z123" i="5" s="1"/>
  <c r="G162" i="2"/>
  <c r="Q124" i="2"/>
  <c r="M115" i="2"/>
  <c r="W112" i="2"/>
  <c r="W110" i="2" s="1"/>
  <c r="AF107" i="2"/>
  <c r="AE104" i="2"/>
  <c r="AE103" i="2"/>
  <c r="Q81" i="2"/>
  <c r="N181" i="5"/>
  <c r="AE153" i="4"/>
  <c r="AE162" i="4"/>
  <c r="AF49" i="2"/>
  <c r="O122" i="7"/>
  <c r="P154" i="7"/>
  <c r="O187" i="7"/>
  <c r="B183" i="7"/>
  <c r="D6" i="7"/>
  <c r="M293" i="2"/>
  <c r="D271" i="2"/>
  <c r="AQ234" i="4" s="1"/>
  <c r="C269" i="2"/>
  <c r="D268" i="2"/>
  <c r="AQ212" i="4" s="1"/>
  <c r="C263" i="2"/>
  <c r="D262" i="2"/>
  <c r="W235" i="4" s="1"/>
  <c r="L234" i="2"/>
  <c r="L232" i="2" s="1"/>
  <c r="P191" i="7"/>
  <c r="P158" i="7"/>
  <c r="P152" i="7"/>
  <c r="N293" i="2"/>
  <c r="D293" i="2" s="1"/>
  <c r="D260" i="2"/>
  <c r="M241" i="2"/>
  <c r="N238" i="2"/>
  <c r="AF227" i="2"/>
  <c r="P163" i="7"/>
  <c r="C280" i="2"/>
  <c r="D269" i="2"/>
  <c r="AQ225" i="4" s="1"/>
  <c r="C268" i="2"/>
  <c r="D266" i="2"/>
  <c r="W242" i="4" s="1"/>
  <c r="M237" i="2"/>
  <c r="S234" i="2"/>
  <c r="S232" i="2" s="1"/>
  <c r="M220" i="2"/>
  <c r="Z219" i="2"/>
  <c r="AF193" i="2"/>
  <c r="AF191" i="2" s="1"/>
  <c r="C159" i="2"/>
  <c r="Z114" i="5" s="1"/>
  <c r="AG156" i="2"/>
  <c r="AF101" i="2"/>
  <c r="AE98" i="2"/>
  <c r="N71" i="2"/>
  <c r="D67" i="2"/>
  <c r="D59" i="2"/>
  <c r="W86" i="4" s="1"/>
  <c r="D24" i="2"/>
  <c r="AG33" i="4" s="1"/>
  <c r="D22" i="2"/>
  <c r="AG10" i="2"/>
  <c r="AO121" i="4"/>
  <c r="AO90" i="4"/>
  <c r="AE197" i="5"/>
  <c r="AE56" i="5"/>
  <c r="N63" i="7"/>
  <c r="AE171" i="4"/>
  <c r="Y221" i="2"/>
  <c r="D201" i="2"/>
  <c r="W175" i="5" s="1"/>
  <c r="D200" i="2"/>
  <c r="W166" i="5" s="1"/>
  <c r="AG199" i="2"/>
  <c r="AF120" i="2"/>
  <c r="N115" i="2"/>
  <c r="D77" i="2"/>
  <c r="W99" i="5" s="1"/>
  <c r="D58" i="2"/>
  <c r="W77" i="4" s="1"/>
  <c r="AG26" i="2"/>
  <c r="C21" i="2"/>
  <c r="AY216" i="4"/>
  <c r="AE229" i="4"/>
  <c r="AE212" i="4"/>
  <c r="Z218" i="4" s="1"/>
  <c r="AE169" i="5"/>
  <c r="U80" i="5"/>
  <c r="AE65" i="5"/>
  <c r="N77" i="5"/>
  <c r="AE14" i="5"/>
  <c r="K182" i="7"/>
  <c r="N226" i="4"/>
  <c r="W43" i="2"/>
  <c r="AG157" i="2"/>
  <c r="C155" i="2"/>
  <c r="M108" i="2"/>
  <c r="AO139" i="4"/>
  <c r="U5" i="4"/>
  <c r="AO153" i="4"/>
  <c r="Y223" i="2"/>
  <c r="Z220" i="2"/>
  <c r="N220" i="2"/>
  <c r="N219" i="2"/>
  <c r="AF214" i="2"/>
  <c r="D198" i="2"/>
  <c r="AG179" i="2"/>
  <c r="C177" i="2"/>
  <c r="D158" i="2"/>
  <c r="W151" i="5" s="1"/>
  <c r="N120" i="2"/>
  <c r="Y116" i="2"/>
  <c r="Q112" i="2"/>
  <c r="Q110" i="2" s="1"/>
  <c r="M109" i="2"/>
  <c r="AE100" i="2"/>
  <c r="AF94" i="2"/>
  <c r="C72" i="2"/>
  <c r="D72" i="2"/>
  <c r="AG66" i="2"/>
  <c r="C59" i="2"/>
  <c r="Y30" i="2"/>
  <c r="Y28" i="2" s="1"/>
  <c r="C23" i="2"/>
  <c r="AE245" i="4"/>
  <c r="AY206" i="4"/>
  <c r="AE103" i="4"/>
  <c r="C68" i="2"/>
  <c r="AE41" i="4"/>
  <c r="AE187" i="5"/>
  <c r="U132" i="5"/>
  <c r="AE83" i="5"/>
  <c r="C98" i="5"/>
  <c r="AE23" i="5"/>
  <c r="C270" i="2"/>
  <c r="P80" i="2"/>
  <c r="AG111" i="2"/>
  <c r="D111" i="2"/>
  <c r="D40" i="7"/>
  <c r="P153" i="7"/>
  <c r="O153" i="7"/>
  <c r="D38" i="7"/>
  <c r="H38" i="7"/>
  <c r="AG233" i="2"/>
  <c r="D12" i="7"/>
  <c r="P161" i="7"/>
  <c r="D42" i="7"/>
  <c r="D281" i="2"/>
  <c r="W219" i="5" s="1"/>
  <c r="J323" i="2"/>
  <c r="N242" i="2"/>
  <c r="AF241" i="2"/>
  <c r="O162" i="7"/>
  <c r="AF274" i="2"/>
  <c r="AF272" i="2" s="1"/>
  <c r="Z239" i="2"/>
  <c r="Y107" i="2"/>
  <c r="C179" i="2"/>
  <c r="C135" i="2"/>
  <c r="Y120" i="2"/>
  <c r="Z120" i="2"/>
  <c r="Z117" i="2"/>
  <c r="AE109" i="2"/>
  <c r="Y103" i="2"/>
  <c r="Z221" i="2"/>
  <c r="AE120" i="2"/>
  <c r="Y119" i="2"/>
  <c r="Z109" i="2"/>
  <c r="Y106" i="2"/>
  <c r="N105" i="2"/>
  <c r="Z104" i="2"/>
  <c r="Y100" i="2"/>
  <c r="Y104" i="2"/>
  <c r="C257" i="5"/>
  <c r="N91" i="5"/>
  <c r="J56" i="5"/>
  <c r="B124" i="7"/>
  <c r="D97" i="7"/>
  <c r="C35" i="2"/>
  <c r="AE241" i="5"/>
  <c r="F5" i="8"/>
  <c r="C5" i="8" s="1"/>
  <c r="K213" i="5" s="1"/>
  <c r="E284" i="2" s="1"/>
  <c r="G284" i="2"/>
  <c r="AA284" i="2"/>
  <c r="S284" i="2"/>
  <c r="Q284" i="2"/>
  <c r="D276" i="2"/>
  <c r="Z274" i="2"/>
  <c r="Z272" i="2" s="1"/>
  <c r="K284" i="2"/>
  <c r="W284" i="2"/>
  <c r="D275" i="2"/>
  <c r="O284" i="2"/>
  <c r="I284" i="2"/>
  <c r="J204" i="4"/>
  <c r="AT234" i="4" l="1"/>
  <c r="AF319" i="2"/>
  <c r="Z194" i="5"/>
  <c r="AF308" i="2"/>
  <c r="AE306" i="2"/>
  <c r="N308" i="2"/>
  <c r="AF302" i="2"/>
  <c r="AE319" i="2"/>
  <c r="AJ145" i="4"/>
  <c r="W109" i="4"/>
  <c r="D226" i="2"/>
  <c r="AF299" i="2"/>
  <c r="M311" i="2"/>
  <c r="C108" i="2"/>
  <c r="AE304" i="2"/>
  <c r="D103" i="2"/>
  <c r="Y307" i="2"/>
  <c r="Y312" i="2"/>
  <c r="P77" i="5"/>
  <c r="M309" i="2"/>
  <c r="P26" i="5"/>
  <c r="O131" i="7"/>
  <c r="P128" i="7"/>
  <c r="O95" i="7"/>
  <c r="H64" i="7"/>
  <c r="F64" i="7"/>
  <c r="O64" i="7" s="1"/>
  <c r="O68" i="7"/>
  <c r="F34" i="7"/>
  <c r="F42" i="7"/>
  <c r="P42" i="7" s="1"/>
  <c r="H34" i="7"/>
  <c r="F40" i="7"/>
  <c r="P40" i="7" s="1"/>
  <c r="H36" i="7"/>
  <c r="P13" i="7"/>
  <c r="F14" i="7"/>
  <c r="H14" i="7"/>
  <c r="W227" i="4"/>
  <c r="L248" i="4"/>
  <c r="Z242" i="4"/>
  <c r="AE303" i="2"/>
  <c r="AF311" i="2"/>
  <c r="Z235" i="4"/>
  <c r="AJ167" i="4"/>
  <c r="Z186" i="4"/>
  <c r="AE234" i="2"/>
  <c r="AE232" i="2" s="1"/>
  <c r="AF317" i="2"/>
  <c r="C239" i="2"/>
  <c r="D236" i="2"/>
  <c r="C236" i="2"/>
  <c r="Z71" i="5"/>
  <c r="AF320" i="2"/>
  <c r="M91" i="5"/>
  <c r="M318" i="2"/>
  <c r="Z94" i="4"/>
  <c r="AE310" i="2"/>
  <c r="AF303" i="2"/>
  <c r="AF305" i="2"/>
  <c r="D305" i="2" s="1"/>
  <c r="AF309" i="2"/>
  <c r="AF300" i="2"/>
  <c r="E94" i="4"/>
  <c r="AJ47" i="4"/>
  <c r="O121" i="2"/>
  <c r="O85" i="2" s="1"/>
  <c r="AJ19" i="4"/>
  <c r="F70" i="7"/>
  <c r="O70" i="7" s="1"/>
  <c r="AE305" i="2"/>
  <c r="C305" i="2" s="1"/>
  <c r="Z11" i="4"/>
  <c r="H67" i="7"/>
  <c r="N185" i="7"/>
  <c r="AF323" i="2"/>
  <c r="Z99" i="5"/>
  <c r="D229" i="2"/>
  <c r="M143" i="5"/>
  <c r="Y304" i="2"/>
  <c r="D72" i="7"/>
  <c r="Z90" i="5"/>
  <c r="Z177" i="4"/>
  <c r="AG223" i="2"/>
  <c r="P181" i="5"/>
  <c r="F11" i="7"/>
  <c r="O11" i="7" s="1"/>
  <c r="AE321" i="2"/>
  <c r="Y302" i="2"/>
  <c r="O9" i="7"/>
  <c r="Z194" i="4"/>
  <c r="AF310" i="2"/>
  <c r="P68" i="7"/>
  <c r="Z29" i="4"/>
  <c r="AJ67" i="4"/>
  <c r="F72" i="7"/>
  <c r="Y322" i="2"/>
  <c r="D67" i="7"/>
  <c r="O67" i="7" s="1"/>
  <c r="N312" i="2"/>
  <c r="Q39" i="7"/>
  <c r="AG229" i="2"/>
  <c r="AE316" i="2"/>
  <c r="AG314" i="2"/>
  <c r="P9" i="7"/>
  <c r="AJ175" i="4"/>
  <c r="Y311" i="2"/>
  <c r="D39" i="7"/>
  <c r="P39" i="7" s="1"/>
  <c r="C229" i="2"/>
  <c r="B151" i="5"/>
  <c r="Y310" i="2"/>
  <c r="AE320" i="2"/>
  <c r="C99" i="2"/>
  <c r="F39" i="7"/>
  <c r="P144" i="4"/>
  <c r="AF307" i="2"/>
  <c r="D101" i="7"/>
  <c r="O101" i="7" s="1"/>
  <c r="F66" i="7"/>
  <c r="T296" i="2"/>
  <c r="T294" i="2" s="1"/>
  <c r="D106" i="2"/>
  <c r="Z307" i="2"/>
  <c r="AG231" i="2"/>
  <c r="C222" i="2"/>
  <c r="N301" i="2"/>
  <c r="C219" i="2"/>
  <c r="N319" i="2"/>
  <c r="Q35" i="7"/>
  <c r="Z48" i="5"/>
  <c r="AF297" i="2"/>
  <c r="C231" i="2"/>
  <c r="N186" i="7"/>
  <c r="Z46" i="4"/>
  <c r="Z302" i="2"/>
  <c r="Z203" i="5"/>
  <c r="C240" i="2"/>
  <c r="AJ125" i="4"/>
  <c r="C241" i="2"/>
  <c r="AE317" i="2"/>
  <c r="AJ39" i="4"/>
  <c r="AF304" i="2"/>
  <c r="Y298" i="2"/>
  <c r="O248" i="4"/>
  <c r="D66" i="7"/>
  <c r="N311" i="2"/>
  <c r="AE301" i="2"/>
  <c r="AE323" i="2"/>
  <c r="Z249" i="4"/>
  <c r="B191" i="7"/>
  <c r="D118" i="2"/>
  <c r="D223" i="2"/>
  <c r="AJ33" i="4"/>
  <c r="Z142" i="5"/>
  <c r="AG114" i="2"/>
  <c r="Q11" i="7"/>
  <c r="P8" i="7"/>
  <c r="W11" i="4"/>
  <c r="Z219" i="5"/>
  <c r="AJ137" i="4"/>
  <c r="AE311" i="2"/>
  <c r="Z86" i="4"/>
  <c r="AJ188" i="4"/>
  <c r="M95" i="4"/>
  <c r="M124" i="4"/>
  <c r="AJ96" i="4"/>
  <c r="C223" i="2"/>
  <c r="B47" i="4"/>
  <c r="F35" i="7"/>
  <c r="H35" i="7"/>
  <c r="M46" i="4"/>
  <c r="B163" i="7"/>
  <c r="H132" i="7"/>
  <c r="D132" i="7"/>
  <c r="O132" i="7" s="1"/>
  <c r="F130" i="7"/>
  <c r="D130" i="7"/>
  <c r="H101" i="7"/>
  <c r="AF215" i="2"/>
  <c r="AF213" i="2" s="1"/>
  <c r="N310" i="2"/>
  <c r="AE322" i="2"/>
  <c r="AB121" i="2"/>
  <c r="AB212" i="2" s="1"/>
  <c r="AB243" i="2" s="1"/>
  <c r="AB252" i="2" s="1"/>
  <c r="J121" i="2"/>
  <c r="J85" i="2" s="1"/>
  <c r="M310" i="2"/>
  <c r="AF318" i="2"/>
  <c r="Y308" i="2"/>
  <c r="C98" i="2"/>
  <c r="Y306" i="2"/>
  <c r="C90" i="2"/>
  <c r="M307" i="2"/>
  <c r="C307" i="2" s="1"/>
  <c r="C226" i="2"/>
  <c r="C227" i="2"/>
  <c r="C255" i="2"/>
  <c r="C253" i="2" s="1"/>
  <c r="N307" i="2"/>
  <c r="U296" i="2"/>
  <c r="U294" i="2" s="1"/>
  <c r="P95" i="7"/>
  <c r="P195" i="5"/>
  <c r="C235" i="2"/>
  <c r="L296" i="2"/>
  <c r="L294" i="2" s="1"/>
  <c r="D133" i="2"/>
  <c r="D131" i="2" s="1"/>
  <c r="AD121" i="2"/>
  <c r="AD212" i="2" s="1"/>
  <c r="AD243" i="2" s="1"/>
  <c r="C114" i="2"/>
  <c r="W121" i="2"/>
  <c r="W212" i="2" s="1"/>
  <c r="W243" i="2" s="1"/>
  <c r="W252" i="2" s="1"/>
  <c r="AA283" i="2" s="1"/>
  <c r="M112" i="2"/>
  <c r="M110" i="2" s="1"/>
  <c r="AC315" i="2"/>
  <c r="AC313" i="2" s="1"/>
  <c r="W296" i="2"/>
  <c r="W294" i="2" s="1"/>
  <c r="P95" i="4"/>
  <c r="B15" i="7"/>
  <c r="D15" i="7" s="1"/>
  <c r="P5" i="7"/>
  <c r="F7" i="7"/>
  <c r="D7" i="7"/>
  <c r="AF93" i="2"/>
  <c r="AF91" i="2" s="1"/>
  <c r="AD296" i="2"/>
  <c r="AD294" i="2" s="1"/>
  <c r="W29" i="4"/>
  <c r="D241" i="2"/>
  <c r="AJ27" i="4"/>
  <c r="M254" i="5"/>
  <c r="M312" i="2"/>
  <c r="AE295" i="2"/>
  <c r="AG226" i="2"/>
  <c r="Q10" i="7"/>
  <c r="P226" i="4"/>
  <c r="V296" i="2"/>
  <c r="V294" i="2" s="1"/>
  <c r="K296" i="2"/>
  <c r="K294" i="2" s="1"/>
  <c r="R296" i="2"/>
  <c r="R294" i="2" s="1"/>
  <c r="AC296" i="2"/>
  <c r="AC294" i="2" s="1"/>
  <c r="C105" i="2"/>
  <c r="P143" i="5"/>
  <c r="AJ247" i="4"/>
  <c r="Z312" i="2"/>
  <c r="Z257" i="5"/>
  <c r="AA315" i="2"/>
  <c r="AA313" i="2" s="1"/>
  <c r="AG224" i="2"/>
  <c r="AF234" i="2"/>
  <c r="AF232" i="2" s="1"/>
  <c r="C218" i="2"/>
  <c r="D228" i="2"/>
  <c r="E144" i="4"/>
  <c r="D114" i="2"/>
  <c r="I315" i="2"/>
  <c r="I313" i="2" s="1"/>
  <c r="C52" i="2"/>
  <c r="C50" i="2" s="1"/>
  <c r="D98" i="2"/>
  <c r="AG99" i="2"/>
  <c r="Z321" i="2"/>
  <c r="M215" i="2"/>
  <c r="M213" i="2" s="1"/>
  <c r="AE93" i="2"/>
  <c r="AE91" i="2" s="1"/>
  <c r="AB296" i="2"/>
  <c r="AB294" i="2" s="1"/>
  <c r="B95" i="4"/>
  <c r="D52" i="2"/>
  <c r="D50" i="2" s="1"/>
  <c r="X296" i="2"/>
  <c r="X294" i="2" s="1"/>
  <c r="AA296" i="2"/>
  <c r="AA294" i="2" s="1"/>
  <c r="C11" i="2"/>
  <c r="C9" i="2" s="1"/>
  <c r="O296" i="2"/>
  <c r="O294" i="2" s="1"/>
  <c r="Z309" i="2"/>
  <c r="AE215" i="2"/>
  <c r="AE213" i="2" s="1"/>
  <c r="AA121" i="2"/>
  <c r="AA212" i="2" s="1"/>
  <c r="AA243" i="2" s="1"/>
  <c r="AE112" i="2"/>
  <c r="AE110" i="2" s="1"/>
  <c r="Y215" i="2"/>
  <c r="Y213" i="2" s="1"/>
  <c r="B44" i="7"/>
  <c r="D44" i="7" s="1"/>
  <c r="AF321" i="2"/>
  <c r="C242" i="2"/>
  <c r="AF301" i="2"/>
  <c r="P46" i="4"/>
  <c r="D217" i="2"/>
  <c r="M308" i="2"/>
  <c r="D100" i="2"/>
  <c r="D108" i="2"/>
  <c r="R315" i="2"/>
  <c r="R313" i="2" s="1"/>
  <c r="AF112" i="2"/>
  <c r="AF110" i="2" s="1"/>
  <c r="F296" i="2"/>
  <c r="F294" i="2" s="1"/>
  <c r="B248" i="4"/>
  <c r="D255" i="2"/>
  <c r="D253" i="2" s="1"/>
  <c r="E150" i="5"/>
  <c r="N215" i="2"/>
  <c r="N213" i="2" s="1"/>
  <c r="C133" i="2"/>
  <c r="C131" i="2" s="1"/>
  <c r="D174" i="2"/>
  <c r="D172" i="2" s="1"/>
  <c r="Z175" i="5"/>
  <c r="D107" i="2"/>
  <c r="D96" i="2"/>
  <c r="S296" i="2"/>
  <c r="S294" i="2" s="1"/>
  <c r="Z311" i="2"/>
  <c r="Z319" i="2"/>
  <c r="AJ75" i="4"/>
  <c r="D119" i="2"/>
  <c r="Z127" i="4"/>
  <c r="Z93" i="2"/>
  <c r="Z91" i="2" s="1"/>
  <c r="B195" i="4"/>
  <c r="Z59" i="4"/>
  <c r="AT225" i="4"/>
  <c r="C237" i="2"/>
  <c r="C174" i="2"/>
  <c r="C172" i="2" s="1"/>
  <c r="E47" i="5"/>
  <c r="AJ182" i="4"/>
  <c r="D116" i="2"/>
  <c r="AJ196" i="4"/>
  <c r="C238" i="2"/>
  <c r="J296" i="2"/>
  <c r="J294" i="2" s="1"/>
  <c r="Z77" i="4"/>
  <c r="AF316" i="2"/>
  <c r="M320" i="2"/>
  <c r="S315" i="2"/>
  <c r="S313" i="2" s="1"/>
  <c r="Y93" i="2"/>
  <c r="Y91" i="2" s="1"/>
  <c r="Z215" i="2"/>
  <c r="Z213" i="2" s="1"/>
  <c r="H296" i="2"/>
  <c r="H294" i="2" s="1"/>
  <c r="AE298" i="2"/>
  <c r="E46" i="4"/>
  <c r="D4" i="7"/>
  <c r="F4" i="7"/>
  <c r="Z39" i="2"/>
  <c r="Q5" i="7"/>
  <c r="AG28" i="2"/>
  <c r="Q121" i="2"/>
  <c r="Q212" i="2" s="1"/>
  <c r="Q243" i="2" s="1"/>
  <c r="Q252" i="2" s="1"/>
  <c r="S283" i="2" s="1"/>
  <c r="C95" i="2"/>
  <c r="Q296" i="2"/>
  <c r="Q294" i="2" s="1"/>
  <c r="Q8" i="7"/>
  <c r="I296" i="2"/>
  <c r="I294" i="2" s="1"/>
  <c r="G296" i="2"/>
  <c r="G294" i="2" s="1"/>
  <c r="P296" i="2"/>
  <c r="P294" i="2" s="1"/>
  <c r="D94" i="2"/>
  <c r="N93" i="2"/>
  <c r="N91" i="2" s="1"/>
  <c r="M297" i="2"/>
  <c r="E296" i="2"/>
  <c r="E294" i="2" s="1"/>
  <c r="C94" i="2"/>
  <c r="M93" i="2"/>
  <c r="M91" i="2" s="1"/>
  <c r="Q6" i="7"/>
  <c r="D90" i="2"/>
  <c r="T80" i="2"/>
  <c r="T130" i="2" s="1"/>
  <c r="T161" i="2" s="1"/>
  <c r="T171" i="2" s="1"/>
  <c r="T202" i="2" s="1"/>
  <c r="N39" i="2"/>
  <c r="C92" i="2"/>
  <c r="Z20" i="4"/>
  <c r="M26" i="4"/>
  <c r="D11" i="2"/>
  <c r="D9" i="2" s="1"/>
  <c r="Z159" i="4"/>
  <c r="D152" i="4"/>
  <c r="K121" i="2"/>
  <c r="K212" i="2" s="1"/>
  <c r="K243" i="2" s="1"/>
  <c r="K252" i="2" s="1"/>
  <c r="O283" i="2" s="1"/>
  <c r="Z295" i="2"/>
  <c r="M295" i="2"/>
  <c r="C214" i="2"/>
  <c r="N295" i="2"/>
  <c r="AF80" i="2"/>
  <c r="AD130" i="2"/>
  <c r="AD161" i="2" s="1"/>
  <c r="AD171" i="2" s="1"/>
  <c r="AD202" i="2" s="1"/>
  <c r="AG131" i="2"/>
  <c r="V121" i="2"/>
  <c r="V212" i="2" s="1"/>
  <c r="V243" i="2" s="1"/>
  <c r="V252" i="2" s="1"/>
  <c r="X283" i="2" s="1"/>
  <c r="S130" i="2"/>
  <c r="S161" i="2" s="1"/>
  <c r="Q68" i="7" s="1"/>
  <c r="AC80" i="2"/>
  <c r="AC130" i="2" s="1"/>
  <c r="Q39" i="2"/>
  <c r="Q49" i="2" s="1"/>
  <c r="Q2" i="2"/>
  <c r="W39" i="2"/>
  <c r="W2" i="2"/>
  <c r="N321" i="2"/>
  <c r="Y323" i="2"/>
  <c r="Z320" i="2"/>
  <c r="Z322" i="2"/>
  <c r="Y316" i="2"/>
  <c r="X315" i="2"/>
  <c r="X313" i="2" s="1"/>
  <c r="Y320" i="2"/>
  <c r="C274" i="2"/>
  <c r="C272" i="2" s="1"/>
  <c r="P233" i="5"/>
  <c r="Z227" i="4"/>
  <c r="M226" i="4"/>
  <c r="Z303" i="2"/>
  <c r="Y300" i="2"/>
  <c r="Z299" i="2"/>
  <c r="G315" i="2"/>
  <c r="G313" i="2" s="1"/>
  <c r="F315" i="2"/>
  <c r="F313" i="2" s="1"/>
  <c r="M322" i="2"/>
  <c r="N323" i="2"/>
  <c r="C193" i="2"/>
  <c r="C191" i="2" s="1"/>
  <c r="O315" i="2"/>
  <c r="O313" i="2" s="1"/>
  <c r="AG191" i="2"/>
  <c r="Y321" i="2"/>
  <c r="Z166" i="5"/>
  <c r="V315" i="2"/>
  <c r="V313" i="2" s="1"/>
  <c r="E194" i="4"/>
  <c r="D220" i="2"/>
  <c r="Y297" i="2"/>
  <c r="Z301" i="2"/>
  <c r="Z300" i="2"/>
  <c r="Y299" i="2"/>
  <c r="Z297" i="2"/>
  <c r="Z304" i="2"/>
  <c r="D218" i="2"/>
  <c r="C216" i="2"/>
  <c r="M77" i="5"/>
  <c r="AE318" i="2"/>
  <c r="AB85" i="2"/>
  <c r="AC121" i="2"/>
  <c r="AC212" i="2" s="1"/>
  <c r="AC243" i="2" s="1"/>
  <c r="AC252" i="2" s="1"/>
  <c r="AC246" i="2" s="1"/>
  <c r="AB315" i="2"/>
  <c r="AB313" i="2" s="1"/>
  <c r="Y319" i="2"/>
  <c r="T315" i="2"/>
  <c r="T313" i="2" s="1"/>
  <c r="C113" i="2"/>
  <c r="U315" i="2"/>
  <c r="U313" i="2" s="1"/>
  <c r="Y112" i="2"/>
  <c r="Y110" i="2" s="1"/>
  <c r="Y317" i="2"/>
  <c r="Z316" i="2"/>
  <c r="D71" i="2"/>
  <c r="D69" i="2" s="1"/>
  <c r="P91" i="5"/>
  <c r="Z323" i="2"/>
  <c r="D113" i="2"/>
  <c r="M323" i="2"/>
  <c r="AG117" i="2"/>
  <c r="M321" i="2"/>
  <c r="B99" i="5"/>
  <c r="Z62" i="5"/>
  <c r="E315" i="2"/>
  <c r="E313" i="2" s="1"/>
  <c r="C117" i="2"/>
  <c r="S121" i="2"/>
  <c r="U121" i="2"/>
  <c r="U212" i="2" s="1"/>
  <c r="U243" i="2" s="1"/>
  <c r="U252" i="2" s="1"/>
  <c r="W283" i="2" s="1"/>
  <c r="T121" i="2"/>
  <c r="X121" i="2"/>
  <c r="D99" i="2"/>
  <c r="P74" i="4"/>
  <c r="N299" i="2"/>
  <c r="J315" i="2"/>
  <c r="J313" i="2" s="1"/>
  <c r="N320" i="2"/>
  <c r="N322" i="2"/>
  <c r="N317" i="2"/>
  <c r="N49" i="2"/>
  <c r="D49" i="2" s="1"/>
  <c r="C97" i="2"/>
  <c r="H121" i="2"/>
  <c r="I121" i="2"/>
  <c r="M300" i="2"/>
  <c r="L121" i="2"/>
  <c r="F121" i="2"/>
  <c r="F85" i="2" s="1"/>
  <c r="M233" i="5"/>
  <c r="M181" i="5"/>
  <c r="P100" i="7"/>
  <c r="P93" i="7"/>
  <c r="O93" i="7"/>
  <c r="P67" i="7"/>
  <c r="O36" i="7"/>
  <c r="P6" i="7"/>
  <c r="V130" i="2"/>
  <c r="V161" i="2" s="1"/>
  <c r="V171" i="2" s="1"/>
  <c r="V202" i="2" s="1"/>
  <c r="G121" i="2"/>
  <c r="G212" i="2" s="1"/>
  <c r="G243" i="2" s="1"/>
  <c r="G252" i="2" s="1"/>
  <c r="I283" i="2" s="1"/>
  <c r="N300" i="2"/>
  <c r="N302" i="2"/>
  <c r="M302" i="2"/>
  <c r="I130" i="2"/>
  <c r="I161" i="2" s="1"/>
  <c r="Q64" i="7" s="1"/>
  <c r="M301" i="2"/>
  <c r="W59" i="4"/>
  <c r="M299" i="2"/>
  <c r="N298" i="2"/>
  <c r="AG95" i="2"/>
  <c r="Q34" i="7"/>
  <c r="G130" i="2"/>
  <c r="G161" i="2" s="1"/>
  <c r="Q37" i="7"/>
  <c r="O130" i="2"/>
  <c r="O161" i="2" s="1"/>
  <c r="O126" i="7"/>
  <c r="P126" i="7"/>
  <c r="AG235" i="2"/>
  <c r="AE297" i="2"/>
  <c r="D94" i="7"/>
  <c r="F94" i="7"/>
  <c r="H94" i="7"/>
  <c r="D222" i="2"/>
  <c r="AG222" i="2"/>
  <c r="H102" i="7"/>
  <c r="F102" i="7"/>
  <c r="D102" i="7"/>
  <c r="H71" i="7"/>
  <c r="F71" i="7"/>
  <c r="D71" i="7"/>
  <c r="D129" i="7"/>
  <c r="F129" i="7"/>
  <c r="H129" i="7"/>
  <c r="Q7" i="7"/>
  <c r="K49" i="2"/>
  <c r="P174" i="4"/>
  <c r="O125" i="7"/>
  <c r="P125" i="7"/>
  <c r="D30" i="2"/>
  <c r="D28" i="2" s="1"/>
  <c r="B48" i="5"/>
  <c r="B103" i="7"/>
  <c r="Z210" i="4"/>
  <c r="AF306" i="2"/>
  <c r="AE39" i="2"/>
  <c r="M319" i="2"/>
  <c r="M298" i="2"/>
  <c r="D231" i="2"/>
  <c r="AG236" i="2"/>
  <c r="H98" i="7"/>
  <c r="F98" i="7"/>
  <c r="D98" i="7"/>
  <c r="C217" i="2"/>
  <c r="AG217" i="2"/>
  <c r="H130" i="2"/>
  <c r="H161" i="2" s="1"/>
  <c r="H171" i="2" s="1"/>
  <c r="H202" i="2" s="1"/>
  <c r="D225" i="2"/>
  <c r="AG225" i="2"/>
  <c r="D152" i="2"/>
  <c r="D150" i="2" s="1"/>
  <c r="Z310" i="2"/>
  <c r="AG253" i="2"/>
  <c r="Y301" i="2"/>
  <c r="P11" i="7"/>
  <c r="M234" i="2"/>
  <c r="M232" i="2" s="1"/>
  <c r="E202" i="5"/>
  <c r="D120" i="2"/>
  <c r="Q14" i="7"/>
  <c r="C152" i="2"/>
  <c r="C150" i="2" s="1"/>
  <c r="AG9" i="2"/>
  <c r="Z168" i="4"/>
  <c r="C115" i="2"/>
  <c r="N297" i="2"/>
  <c r="P315" i="2"/>
  <c r="P313" i="2" s="1"/>
  <c r="H65" i="7"/>
  <c r="D65" i="7"/>
  <c r="F65" i="7"/>
  <c r="B73" i="7"/>
  <c r="AG230" i="2"/>
  <c r="AG118" i="2"/>
  <c r="C118" i="2"/>
  <c r="D240" i="2"/>
  <c r="M317" i="2"/>
  <c r="K315" i="2"/>
  <c r="K313" i="2" s="1"/>
  <c r="D52" i="4"/>
  <c r="O6" i="7"/>
  <c r="P43" i="7"/>
  <c r="O43" i="7"/>
  <c r="H63" i="7"/>
  <c r="F63" i="7"/>
  <c r="D63" i="7"/>
  <c r="Q315" i="2"/>
  <c r="Q313" i="2" s="1"/>
  <c r="Y318" i="2"/>
  <c r="W315" i="2"/>
  <c r="W313" i="2" s="1"/>
  <c r="AG216" i="2"/>
  <c r="D216" i="2"/>
  <c r="C109" i="2"/>
  <c r="D95" i="2"/>
  <c r="P41" i="7"/>
  <c r="Z317" i="2"/>
  <c r="E121" i="2"/>
  <c r="E212" i="2" s="1"/>
  <c r="E243" i="2" s="1"/>
  <c r="E252" i="2" s="1"/>
  <c r="G283" i="2" s="1"/>
  <c r="B145" i="4"/>
  <c r="AG90" i="2"/>
  <c r="D211" i="5"/>
  <c r="D203" i="4"/>
  <c r="AG94" i="2"/>
  <c r="Z29" i="5"/>
  <c r="AG119" i="2"/>
  <c r="U49" i="2"/>
  <c r="U80" i="2" s="1"/>
  <c r="U130" i="2" s="1"/>
  <c r="U161" i="2" s="1"/>
  <c r="AG218" i="2"/>
  <c r="C71" i="2"/>
  <c r="C69" i="2" s="1"/>
  <c r="P195" i="4"/>
  <c r="AD315" i="2"/>
  <c r="AD313" i="2" s="1"/>
  <c r="Z308" i="2"/>
  <c r="P129" i="5"/>
  <c r="D127" i="7"/>
  <c r="F127" i="7"/>
  <c r="H127" i="7"/>
  <c r="AG240" i="2"/>
  <c r="N318" i="2"/>
  <c r="M39" i="2"/>
  <c r="AF298" i="2"/>
  <c r="AE49" i="2"/>
  <c r="AA80" i="2"/>
  <c r="AG228" i="2"/>
  <c r="AG174" i="2"/>
  <c r="Y303" i="2"/>
  <c r="D230" i="2"/>
  <c r="Z318" i="2"/>
  <c r="AF312" i="2"/>
  <c r="E257" i="5"/>
  <c r="M316" i="2"/>
  <c r="M150" i="2"/>
  <c r="AG150" i="2" s="1"/>
  <c r="AG152" i="2"/>
  <c r="E130" i="2"/>
  <c r="E161" i="2" s="1"/>
  <c r="O69" i="7"/>
  <c r="P69" i="7"/>
  <c r="Z298" i="2"/>
  <c r="Y295" i="2"/>
  <c r="AG92" i="2"/>
  <c r="D92" i="2"/>
  <c r="AG172" i="2"/>
  <c r="C96" i="2"/>
  <c r="AG96" i="2"/>
  <c r="P36" i="7"/>
  <c r="AG113" i="2"/>
  <c r="M195" i="4"/>
  <c r="AG272" i="2"/>
  <c r="C104" i="2"/>
  <c r="AG237" i="2"/>
  <c r="Y234" i="2"/>
  <c r="Y232" i="2" s="1"/>
  <c r="B187" i="7"/>
  <c r="N187" i="7"/>
  <c r="C228" i="2"/>
  <c r="Z11" i="5"/>
  <c r="Y309" i="2"/>
  <c r="P121" i="2"/>
  <c r="P212" i="2" s="1"/>
  <c r="P243" i="2" s="1"/>
  <c r="P252" i="2" s="1"/>
  <c r="R283" i="2" s="1"/>
  <c r="D237" i="2"/>
  <c r="P37" i="7"/>
  <c r="O37" i="7"/>
  <c r="AF295" i="2"/>
  <c r="N309" i="2"/>
  <c r="N316" i="2"/>
  <c r="H315" i="2"/>
  <c r="H313" i="2" s="1"/>
  <c r="Z306" i="2"/>
  <c r="R121" i="2"/>
  <c r="D97" i="2"/>
  <c r="AG97" i="2"/>
  <c r="L315" i="2"/>
  <c r="L313" i="2" s="1"/>
  <c r="Z239" i="5"/>
  <c r="D235" i="2"/>
  <c r="W184" i="5"/>
  <c r="D193" i="2"/>
  <c r="D191" i="2" s="1"/>
  <c r="W118" i="4"/>
  <c r="AG50" i="2"/>
  <c r="AG52" i="2"/>
  <c r="D107" i="5"/>
  <c r="D238" i="2"/>
  <c r="AG238" i="2"/>
  <c r="W210" i="4"/>
  <c r="AG108" i="2"/>
  <c r="N234" i="2"/>
  <c r="N232" i="2" s="1"/>
  <c r="AG193" i="2"/>
  <c r="AG30" i="2"/>
  <c r="F130" i="2"/>
  <c r="N80" i="2"/>
  <c r="D214" i="2"/>
  <c r="Z250" i="5"/>
  <c r="C120" i="2"/>
  <c r="D4" i="4"/>
  <c r="N182" i="7"/>
  <c r="B182" i="7"/>
  <c r="K193" i="7"/>
  <c r="N193" i="7" s="1"/>
  <c r="AG220" i="2"/>
  <c r="C221" i="2"/>
  <c r="C293" i="2"/>
  <c r="AG293" i="2"/>
  <c r="AG98" i="2"/>
  <c r="AG11" i="2"/>
  <c r="C220" i="2"/>
  <c r="AG214" i="2"/>
  <c r="AG133" i="2"/>
  <c r="AG255" i="2"/>
  <c r="O14" i="7"/>
  <c r="Z109" i="4"/>
  <c r="D102" i="4"/>
  <c r="D4" i="5"/>
  <c r="AG115" i="2"/>
  <c r="N112" i="2"/>
  <c r="N110" i="2" s="1"/>
  <c r="D115" i="2"/>
  <c r="W46" i="4"/>
  <c r="D101" i="2"/>
  <c r="AG101" i="2"/>
  <c r="AG116" i="2"/>
  <c r="C116" i="2"/>
  <c r="D219" i="2"/>
  <c r="AG219" i="2"/>
  <c r="N69" i="2"/>
  <c r="AG69" i="2" s="1"/>
  <c r="AG71" i="2"/>
  <c r="AT212" i="4"/>
  <c r="Z20" i="5"/>
  <c r="AG227" i="2"/>
  <c r="D227" i="2"/>
  <c r="P26" i="4"/>
  <c r="D159" i="5"/>
  <c r="F124" i="7"/>
  <c r="H124" i="7"/>
  <c r="D124" i="7"/>
  <c r="AG104" i="2"/>
  <c r="D104" i="2"/>
  <c r="AG103" i="2"/>
  <c r="C103" i="2"/>
  <c r="C107" i="2"/>
  <c r="AG107" i="2"/>
  <c r="O12" i="7"/>
  <c r="P12" i="7"/>
  <c r="P38" i="7"/>
  <c r="O38" i="7"/>
  <c r="O97" i="7"/>
  <c r="P97" i="7"/>
  <c r="E98" i="5"/>
  <c r="D55" i="5"/>
  <c r="AG105" i="2"/>
  <c r="D105" i="2"/>
  <c r="AG239" i="2"/>
  <c r="D239" i="2"/>
  <c r="Z234" i="2"/>
  <c r="AB161" i="2"/>
  <c r="AG106" i="2"/>
  <c r="C106" i="2"/>
  <c r="D221" i="2"/>
  <c r="AG221" i="2"/>
  <c r="D242" i="2"/>
  <c r="AG242" i="2"/>
  <c r="O42" i="7"/>
  <c r="C119" i="2"/>
  <c r="AG241" i="2"/>
  <c r="AG100" i="2"/>
  <c r="C100" i="2"/>
  <c r="AG109" i="2"/>
  <c r="D109" i="2"/>
  <c r="AG120" i="2"/>
  <c r="B133" i="7"/>
  <c r="D117" i="2"/>
  <c r="C30" i="2"/>
  <c r="C28" i="2" s="1"/>
  <c r="Z112" i="2"/>
  <c r="Z110" i="2" s="1"/>
  <c r="P124" i="4"/>
  <c r="P130" i="2"/>
  <c r="AG274" i="2"/>
  <c r="D274" i="2"/>
  <c r="D272" i="2" s="1"/>
  <c r="B257" i="5"/>
  <c r="E248" i="4"/>
  <c r="AG305" i="2" l="1"/>
  <c r="C306" i="2"/>
  <c r="C312" i="2"/>
  <c r="C311" i="2"/>
  <c r="D308" i="2"/>
  <c r="C303" i="2"/>
  <c r="C304" i="2"/>
  <c r="D303" i="2"/>
  <c r="C309" i="2"/>
  <c r="C310" i="2"/>
  <c r="P101" i="7"/>
  <c r="P70" i="7"/>
  <c r="P66" i="7"/>
  <c r="P64" i="7"/>
  <c r="O40" i="7"/>
  <c r="O34" i="7"/>
  <c r="P34" i="7"/>
  <c r="P14" i="7"/>
  <c r="C322" i="2"/>
  <c r="O212" i="2"/>
  <c r="O243" i="2" s="1"/>
  <c r="D307" i="2"/>
  <c r="C302" i="2"/>
  <c r="J212" i="2"/>
  <c r="J243" i="2" s="1"/>
  <c r="J252" i="2" s="1"/>
  <c r="L283" i="2" s="1"/>
  <c r="AE315" i="2"/>
  <c r="AE313" i="2" s="1"/>
  <c r="D310" i="2"/>
  <c r="D319" i="2"/>
  <c r="D302" i="2"/>
  <c r="O66" i="7"/>
  <c r="P72" i="7"/>
  <c r="O72" i="7"/>
  <c r="D300" i="2"/>
  <c r="AG310" i="2"/>
  <c r="O39" i="7"/>
  <c r="AD85" i="2"/>
  <c r="AF315" i="2"/>
  <c r="AF313" i="2" s="1"/>
  <c r="AF212" i="2"/>
  <c r="D320" i="2"/>
  <c r="D311" i="2"/>
  <c r="D312" i="2"/>
  <c r="B193" i="7"/>
  <c r="AG307" i="2"/>
  <c r="AF296" i="2"/>
  <c r="AF294" i="2" s="1"/>
  <c r="D304" i="2"/>
  <c r="P35" i="7"/>
  <c r="O35" i="7"/>
  <c r="B44" i="2"/>
  <c r="C308" i="2"/>
  <c r="P130" i="7"/>
  <c r="P132" i="7"/>
  <c r="O130" i="7"/>
  <c r="C320" i="2"/>
  <c r="AG311" i="2"/>
  <c r="D323" i="2"/>
  <c r="B165" i="2"/>
  <c r="C234" i="2"/>
  <c r="C232" i="2" s="1"/>
  <c r="B124" i="2"/>
  <c r="F44" i="7"/>
  <c r="O44" i="7" s="1"/>
  <c r="H44" i="7"/>
  <c r="AE121" i="2"/>
  <c r="H15" i="7"/>
  <c r="F15" i="7"/>
  <c r="O15" i="7" s="1"/>
  <c r="O7" i="7"/>
  <c r="P7" i="7"/>
  <c r="C298" i="2"/>
  <c r="AE296" i="2"/>
  <c r="AE294" i="2" s="1"/>
  <c r="AG319" i="2"/>
  <c r="D321" i="2"/>
  <c r="AG320" i="2"/>
  <c r="D93" i="2"/>
  <c r="D91" i="2" s="1"/>
  <c r="D301" i="2"/>
  <c r="C323" i="2"/>
  <c r="AG308" i="2"/>
  <c r="D215" i="2"/>
  <c r="D213" i="2" s="1"/>
  <c r="Z80" i="2"/>
  <c r="D80" i="2" s="1"/>
  <c r="AG306" i="2"/>
  <c r="C215" i="2"/>
  <c r="C213" i="2" s="1"/>
  <c r="Y296" i="2"/>
  <c r="Y294" i="2" s="1"/>
  <c r="P4" i="7"/>
  <c r="O4" i="7"/>
  <c r="D39" i="2"/>
  <c r="C93" i="2"/>
  <c r="C91" i="2" s="1"/>
  <c r="M296" i="2"/>
  <c r="M294" i="2" s="1"/>
  <c r="Z296" i="2"/>
  <c r="Z294" i="2" s="1"/>
  <c r="N296" i="2"/>
  <c r="N294" i="2" s="1"/>
  <c r="C295" i="2"/>
  <c r="AE212" i="2"/>
  <c r="D295" i="2"/>
  <c r="AD207" i="2"/>
  <c r="AF130" i="2"/>
  <c r="Q43" i="7"/>
  <c r="Y39" i="2"/>
  <c r="C39" i="2" s="1"/>
  <c r="Q9" i="7"/>
  <c r="V85" i="2"/>
  <c r="S171" i="2"/>
  <c r="S202" i="2" s="1"/>
  <c r="AE80" i="2"/>
  <c r="Q12" i="7"/>
  <c r="W49" i="2"/>
  <c r="W80" i="2" s="1"/>
  <c r="B2" i="2"/>
  <c r="AG322" i="2"/>
  <c r="C316" i="2"/>
  <c r="C321" i="2"/>
  <c r="D322" i="2"/>
  <c r="B247" i="2"/>
  <c r="D317" i="2"/>
  <c r="AG323" i="2"/>
  <c r="B166" i="2"/>
  <c r="C319" i="2"/>
  <c r="AG304" i="2"/>
  <c r="C297" i="2"/>
  <c r="V207" i="2"/>
  <c r="C299" i="2"/>
  <c r="AG299" i="2"/>
  <c r="AG301" i="2"/>
  <c r="D299" i="2"/>
  <c r="C112" i="2"/>
  <c r="C110" i="2" s="1"/>
  <c r="AC85" i="2"/>
  <c r="B246" i="2"/>
  <c r="Z315" i="2"/>
  <c r="Z313" i="2" s="1"/>
  <c r="X324" i="2"/>
  <c r="X288" i="2" s="1"/>
  <c r="M121" i="2"/>
  <c r="AG321" i="2"/>
  <c r="S85" i="2"/>
  <c r="S212" i="2"/>
  <c r="S243" i="2" s="1"/>
  <c r="S252" i="2" s="1"/>
  <c r="U283" i="2" s="1"/>
  <c r="X85" i="2"/>
  <c r="X212" i="2"/>
  <c r="X243" i="2" s="1"/>
  <c r="T212" i="2"/>
  <c r="T243" i="2" s="1"/>
  <c r="T252" i="2" s="1"/>
  <c r="V283" i="2" s="1"/>
  <c r="T85" i="2"/>
  <c r="T324" i="2"/>
  <c r="H212" i="2"/>
  <c r="H243" i="2" s="1"/>
  <c r="H252" i="2" s="1"/>
  <c r="J283" i="2" s="1"/>
  <c r="H85" i="2"/>
  <c r="F212" i="2"/>
  <c r="F243" i="2" s="1"/>
  <c r="AG300" i="2"/>
  <c r="C300" i="2"/>
  <c r="N315" i="2"/>
  <c r="N313" i="2" s="1"/>
  <c r="D316" i="2"/>
  <c r="AA85" i="2"/>
  <c r="L212" i="2"/>
  <c r="L243" i="2" s="1"/>
  <c r="L252" i="2" s="1"/>
  <c r="P283" i="2" s="1"/>
  <c r="L85" i="2"/>
  <c r="I85" i="2"/>
  <c r="I212" i="2"/>
  <c r="M212" i="2" s="1"/>
  <c r="N121" i="2"/>
  <c r="N85" i="2" s="1"/>
  <c r="I171" i="2"/>
  <c r="I202" i="2" s="1"/>
  <c r="Q124" i="7" s="1"/>
  <c r="B3" i="2"/>
  <c r="O129" i="7"/>
  <c r="P85" i="2"/>
  <c r="G85" i="2"/>
  <c r="AG302" i="2"/>
  <c r="L324" i="2"/>
  <c r="U85" i="2"/>
  <c r="Q40" i="7"/>
  <c r="V324" i="2"/>
  <c r="P71" i="7"/>
  <c r="O71" i="7"/>
  <c r="Q66" i="7"/>
  <c r="O171" i="2"/>
  <c r="O202" i="2" s="1"/>
  <c r="Q186" i="7" s="1"/>
  <c r="J324" i="2"/>
  <c r="D234" i="2"/>
  <c r="D232" i="2" s="1"/>
  <c r="AG295" i="2"/>
  <c r="B43" i="2"/>
  <c r="D309" i="2"/>
  <c r="AG309" i="2"/>
  <c r="D298" i="2"/>
  <c r="O127" i="7"/>
  <c r="P127" i="7"/>
  <c r="K80" i="2"/>
  <c r="M49" i="2"/>
  <c r="D318" i="2"/>
  <c r="AG318" i="2"/>
  <c r="AG297" i="2"/>
  <c r="R212" i="2"/>
  <c r="R243" i="2" s="1"/>
  <c r="R85" i="2"/>
  <c r="M315" i="2"/>
  <c r="AG316" i="2"/>
  <c r="C317" i="2"/>
  <c r="AG317" i="2"/>
  <c r="O98" i="7"/>
  <c r="P98" i="7"/>
  <c r="AG298" i="2"/>
  <c r="P63" i="7"/>
  <c r="O63" i="7"/>
  <c r="D306" i="2"/>
  <c r="D112" i="2"/>
  <c r="D110" i="2" s="1"/>
  <c r="D297" i="2"/>
  <c r="B125" i="2"/>
  <c r="E85" i="2"/>
  <c r="H73" i="7"/>
  <c r="F73" i="7"/>
  <c r="D73" i="7"/>
  <c r="N73" i="7"/>
  <c r="O102" i="7"/>
  <c r="P102" i="7"/>
  <c r="AG303" i="2"/>
  <c r="E171" i="2"/>
  <c r="E202" i="2" s="1"/>
  <c r="AA130" i="2"/>
  <c r="AA161" i="2" s="1"/>
  <c r="Q42" i="7"/>
  <c r="D103" i="7"/>
  <c r="H103" i="7"/>
  <c r="F103" i="7"/>
  <c r="P129" i="7"/>
  <c r="AG312" i="2"/>
  <c r="Y121" i="2"/>
  <c r="C301" i="2"/>
  <c r="Y315" i="2"/>
  <c r="Y313" i="2" s="1"/>
  <c r="C318" i="2"/>
  <c r="O65" i="7"/>
  <c r="P65" i="7"/>
  <c r="O94" i="7"/>
  <c r="P94" i="7"/>
  <c r="AG112" i="2"/>
  <c r="N130" i="2"/>
  <c r="F161" i="2"/>
  <c r="AG213" i="2"/>
  <c r="AG215" i="2"/>
  <c r="AD252" i="2"/>
  <c r="AF243" i="2"/>
  <c r="AF121" i="2"/>
  <c r="AF85" i="2" s="1"/>
  <c r="AG93" i="2"/>
  <c r="Q63" i="7"/>
  <c r="G171" i="2"/>
  <c r="P124" i="7"/>
  <c r="O124" i="7"/>
  <c r="D133" i="7"/>
  <c r="F133" i="7"/>
  <c r="H133" i="7"/>
  <c r="Q80" i="2"/>
  <c r="AC161" i="2"/>
  <c r="P161" i="2"/>
  <c r="Z130" i="2"/>
  <c r="AG110" i="2"/>
  <c r="Z121" i="2"/>
  <c r="AA252" i="2"/>
  <c r="AE243" i="2"/>
  <c r="AB171" i="2"/>
  <c r="AF161" i="2"/>
  <c r="Z232" i="2"/>
  <c r="AG232" i="2" s="1"/>
  <c r="AG234" i="2"/>
  <c r="Q69" i="7"/>
  <c r="U171" i="2"/>
  <c r="U202" i="2" s="1"/>
  <c r="J207" i="2" l="1"/>
  <c r="L288" i="2"/>
  <c r="P15" i="7"/>
  <c r="P44" i="7"/>
  <c r="AE85" i="2"/>
  <c r="Z85" i="2"/>
  <c r="C296" i="2"/>
  <c r="C294" i="2" s="1"/>
  <c r="Y212" i="2"/>
  <c r="C212" i="2" s="1"/>
  <c r="D296" i="2"/>
  <c r="D294" i="2" s="1"/>
  <c r="C121" i="2"/>
  <c r="S207" i="2"/>
  <c r="AG39" i="2"/>
  <c r="Q98" i="7"/>
  <c r="Q158" i="7"/>
  <c r="Q128" i="7"/>
  <c r="AE130" i="2"/>
  <c r="Q188" i="7"/>
  <c r="W130" i="2"/>
  <c r="W161" i="2" s="1"/>
  <c r="Q41" i="7"/>
  <c r="W85" i="2"/>
  <c r="Y49" i="2"/>
  <c r="AG49" i="2" s="1"/>
  <c r="T207" i="2"/>
  <c r="I243" i="2"/>
  <c r="I207" i="2" s="1"/>
  <c r="Z212" i="2"/>
  <c r="V288" i="2"/>
  <c r="H207" i="2"/>
  <c r="J288" i="2"/>
  <c r="C315" i="2"/>
  <c r="C313" i="2" s="1"/>
  <c r="D315" i="2"/>
  <c r="D313" i="2" s="1"/>
  <c r="Q184" i="7"/>
  <c r="Q154" i="7"/>
  <c r="Q94" i="7"/>
  <c r="L207" i="2"/>
  <c r="N212" i="2"/>
  <c r="O103" i="7"/>
  <c r="Q156" i="7"/>
  <c r="Q96" i="7"/>
  <c r="Q126" i="7"/>
  <c r="Q92" i="7"/>
  <c r="AG296" i="2"/>
  <c r="AG294" i="2"/>
  <c r="P103" i="7"/>
  <c r="M313" i="2"/>
  <c r="AG313" i="2" s="1"/>
  <c r="AG315" i="2"/>
  <c r="D130" i="2"/>
  <c r="O73" i="7"/>
  <c r="P73" i="7"/>
  <c r="E324" i="2"/>
  <c r="E288" i="2" s="1"/>
  <c r="AG121" i="2"/>
  <c r="R252" i="2"/>
  <c r="T283" i="2" s="1"/>
  <c r="R207" i="2"/>
  <c r="Q36" i="7"/>
  <c r="K130" i="2"/>
  <c r="K85" i="2"/>
  <c r="M80" i="2"/>
  <c r="M85" i="2" s="1"/>
  <c r="E207" i="2"/>
  <c r="D121" i="2"/>
  <c r="D85" i="2" s="1"/>
  <c r="AG91" i="2"/>
  <c r="AA171" i="2"/>
  <c r="AA202" i="2" s="1"/>
  <c r="Q191" i="7" s="1"/>
  <c r="Q71" i="7"/>
  <c r="AF252" i="2"/>
  <c r="AD283" i="2"/>
  <c r="N161" i="2"/>
  <c r="F171" i="2"/>
  <c r="AB202" i="2"/>
  <c r="AF171" i="2"/>
  <c r="AC283" i="2"/>
  <c r="AE252" i="2"/>
  <c r="F252" i="2"/>
  <c r="N243" i="2"/>
  <c r="Q85" i="2"/>
  <c r="Q38" i="7"/>
  <c r="Q130" i="2"/>
  <c r="Y80" i="2"/>
  <c r="Z161" i="2"/>
  <c r="P171" i="2"/>
  <c r="AC171" i="2"/>
  <c r="Q72" i="7"/>
  <c r="AE161" i="2"/>
  <c r="X252" i="2"/>
  <c r="X207" i="2"/>
  <c r="Z243" i="2"/>
  <c r="G202" i="2"/>
  <c r="O252" i="2"/>
  <c r="Y243" i="2"/>
  <c r="P133" i="7"/>
  <c r="O133" i="7"/>
  <c r="O207" i="2"/>
  <c r="Q159" i="7"/>
  <c r="U207" i="2"/>
  <c r="Q99" i="7"/>
  <c r="Q129" i="7"/>
  <c r="Q189" i="7"/>
  <c r="U324" i="2"/>
  <c r="U288" i="2" s="1"/>
  <c r="I252" i="2" l="1"/>
  <c r="K283" i="2" s="1"/>
  <c r="C49" i="2"/>
  <c r="Q161" i="7"/>
  <c r="W171" i="2"/>
  <c r="W202" i="2" s="1"/>
  <c r="AA324" i="2" s="1"/>
  <c r="Q70" i="7"/>
  <c r="D324" i="2"/>
  <c r="C324" i="2"/>
  <c r="M243" i="2"/>
  <c r="AG243" i="2" s="1"/>
  <c r="AG212" i="2"/>
  <c r="Q101" i="7"/>
  <c r="AA207" i="2"/>
  <c r="D212" i="2"/>
  <c r="D161" i="2"/>
  <c r="Z283" i="2"/>
  <c r="T288" i="2"/>
  <c r="AC324" i="2"/>
  <c r="AC288" i="2" s="1"/>
  <c r="Q131" i="7"/>
  <c r="K161" i="2"/>
  <c r="M130" i="2"/>
  <c r="F202" i="2"/>
  <c r="N171" i="2"/>
  <c r="Y252" i="2"/>
  <c r="Q283" i="2"/>
  <c r="Y283" i="2" s="1"/>
  <c r="Q161" i="2"/>
  <c r="Y130" i="2"/>
  <c r="N252" i="2"/>
  <c r="H283" i="2"/>
  <c r="AE283" i="2"/>
  <c r="AC202" i="2"/>
  <c r="AE171" i="2"/>
  <c r="AB283" i="2"/>
  <c r="AF283" i="2" s="1"/>
  <c r="Z252" i="2"/>
  <c r="Q153" i="7"/>
  <c r="Q93" i="7"/>
  <c r="Q123" i="7"/>
  <c r="Q183" i="7"/>
  <c r="G207" i="2"/>
  <c r="I324" i="2"/>
  <c r="I288" i="2" s="1"/>
  <c r="G324" i="2"/>
  <c r="P202" i="2"/>
  <c r="Z171" i="2"/>
  <c r="Y85" i="2"/>
  <c r="C80" i="2"/>
  <c r="C85" i="2" s="1"/>
  <c r="AG80" i="2"/>
  <c r="D243" i="2"/>
  <c r="AD324" i="2"/>
  <c r="AD288" i="2" s="1"/>
  <c r="AB207" i="2"/>
  <c r="AF202" i="2"/>
  <c r="AF207" i="2" s="1"/>
  <c r="AB324" i="2"/>
  <c r="M252" i="2" l="1"/>
  <c r="C252" i="2" s="1"/>
  <c r="C283" i="2" s="1"/>
  <c r="C288" i="2" s="1"/>
  <c r="Q160" i="7"/>
  <c r="Q130" i="7"/>
  <c r="Q190" i="7"/>
  <c r="Q100" i="7"/>
  <c r="W207" i="2"/>
  <c r="W324" i="2"/>
  <c r="W288" i="2" s="1"/>
  <c r="C243" i="2"/>
  <c r="AE324" i="2"/>
  <c r="AE288" i="2" s="1"/>
  <c r="D252" i="2"/>
  <c r="D283" i="2" s="1"/>
  <c r="D288" i="2" s="1"/>
  <c r="AA288" i="2"/>
  <c r="D171" i="2"/>
  <c r="Q65" i="7"/>
  <c r="K171" i="2"/>
  <c r="M161" i="2"/>
  <c r="H324" i="2"/>
  <c r="H288" i="2" s="1"/>
  <c r="F207" i="2"/>
  <c r="F324" i="2"/>
  <c r="N202" i="2"/>
  <c r="N207" i="2" s="1"/>
  <c r="M283" i="2"/>
  <c r="C130" i="2"/>
  <c r="AG130" i="2"/>
  <c r="P207" i="2"/>
  <c r="Z202" i="2"/>
  <c r="R324" i="2"/>
  <c r="R288" i="2" s="1"/>
  <c r="P324" i="2"/>
  <c r="Q67" i="7"/>
  <c r="Q171" i="2"/>
  <c r="Y161" i="2"/>
  <c r="AB288" i="2"/>
  <c r="AF324" i="2"/>
  <c r="AF288" i="2" s="1"/>
  <c r="N283" i="2"/>
  <c r="G288" i="2"/>
  <c r="Q162" i="7"/>
  <c r="Q192" i="7"/>
  <c r="AC207" i="2"/>
  <c r="Q102" i="7"/>
  <c r="Q132" i="7"/>
  <c r="AE202" i="2"/>
  <c r="AE207" i="2" s="1"/>
  <c r="AG252" i="2" l="1"/>
  <c r="K202" i="2"/>
  <c r="M171" i="2"/>
  <c r="F288" i="2"/>
  <c r="N324" i="2"/>
  <c r="N288" i="2" s="1"/>
  <c r="C161" i="2"/>
  <c r="AG161" i="2"/>
  <c r="Q202" i="2"/>
  <c r="Y171" i="2"/>
  <c r="Z207" i="2"/>
  <c r="D202" i="2"/>
  <c r="D207" i="2" s="1"/>
  <c r="Z324" i="2"/>
  <c r="Z288" i="2" s="1"/>
  <c r="P288" i="2"/>
  <c r="AG283" i="2"/>
  <c r="Q155" i="7" l="1"/>
  <c r="Q95" i="7"/>
  <c r="K324" i="2"/>
  <c r="O324" i="2"/>
  <c r="O288" i="2" s="1"/>
  <c r="K207" i="2"/>
  <c r="Q125" i="7"/>
  <c r="Q185" i="7"/>
  <c r="M202" i="2"/>
  <c r="M207" i="2" s="1"/>
  <c r="C171" i="2"/>
  <c r="AG171" i="2"/>
  <c r="Q97" i="7"/>
  <c r="Q127" i="7"/>
  <c r="Q157" i="7"/>
  <c r="Q207" i="2"/>
  <c r="Q187" i="7"/>
  <c r="S324" i="2"/>
  <c r="S288" i="2" s="1"/>
  <c r="Q324" i="2"/>
  <c r="Y202" i="2"/>
  <c r="K288" i="2" l="1"/>
  <c r="M324" i="2"/>
  <c r="M288" i="2" s="1"/>
  <c r="Q288" i="2"/>
  <c r="Y324" i="2"/>
  <c r="Y207" i="2"/>
  <c r="C202" i="2"/>
  <c r="C207" i="2" s="1"/>
  <c r="AG202" i="2"/>
  <c r="Y288" i="2" l="1"/>
  <c r="AG324" i="2"/>
</calcChain>
</file>

<file path=xl/sharedStrings.xml><?xml version="1.0" encoding="utf-8"?>
<sst xmlns="http://schemas.openxmlformats.org/spreadsheetml/2006/main" count="3266" uniqueCount="220">
  <si>
    <t>X</t>
  </si>
  <si>
    <t>(1-4 сын), (5-9 сын.), (10-11 сын.)</t>
  </si>
  <si>
    <t>№</t>
  </si>
  <si>
    <t>Аты-жөні /толық/</t>
  </si>
  <si>
    <t>Т.Рысқұлов ауданы</t>
  </si>
  <si>
    <t>Республика</t>
  </si>
  <si>
    <t>Облыс,Республика</t>
  </si>
  <si>
    <t>(1 сын.)</t>
  </si>
  <si>
    <t xml:space="preserve">4. Аудан,облыс,республика, ТМД  мектептерінен  келген оқушылардың әр саты бойынша тізімі </t>
  </si>
  <si>
    <t>Мектеп директоры_______________________________</t>
  </si>
  <si>
    <t>Сараптама бөлімі___________________________________</t>
  </si>
  <si>
    <t>ІІ тоқсан</t>
  </si>
  <si>
    <t>І жартыжылдық</t>
  </si>
  <si>
    <t>барлығы</t>
  </si>
  <si>
    <t>"5"</t>
  </si>
  <si>
    <t>%</t>
  </si>
  <si>
    <t>"4"</t>
  </si>
  <si>
    <t>"3"</t>
  </si>
  <si>
    <t>"2"</t>
  </si>
  <si>
    <t>аттес-баған</t>
  </si>
  <si>
    <t>Ден.сау.байлан</t>
  </si>
  <si>
    <t>Саб.қалған</t>
  </si>
  <si>
    <t>Білім сапасы</t>
  </si>
  <si>
    <t>үлгерімі</t>
  </si>
  <si>
    <t>1 сынып</t>
  </si>
  <si>
    <t>2 сынып</t>
  </si>
  <si>
    <t>3 сынып</t>
  </si>
  <si>
    <t>4 сынып</t>
  </si>
  <si>
    <t>5 сынып</t>
  </si>
  <si>
    <t>6 сынып</t>
  </si>
  <si>
    <t>7 сынып</t>
  </si>
  <si>
    <t>8 сынып</t>
  </si>
  <si>
    <t>9 сынып</t>
  </si>
  <si>
    <t>10 сынып</t>
  </si>
  <si>
    <t>11 сынып</t>
  </si>
  <si>
    <t>Жалпы</t>
  </si>
  <si>
    <t>ІV тоқсан</t>
  </si>
  <si>
    <t>Жаз бойы</t>
  </si>
  <si>
    <t>№1 Аудан көлеміндегі 1 сыныпқа келген оқушылар туралы  мәлімет</t>
  </si>
  <si>
    <t>І тоқсан</t>
  </si>
  <si>
    <t xml:space="preserve">Мектеп  директоры :  ___________________   </t>
  </si>
  <si>
    <t>IІ тоқсан</t>
  </si>
  <si>
    <t>ІII тоқсан</t>
  </si>
  <si>
    <t>IIІ тоқсан</t>
  </si>
  <si>
    <r>
      <t xml:space="preserve">Барлық кеткені / </t>
    </r>
    <r>
      <rPr>
        <sz val="8"/>
        <color indexed="8"/>
        <rFont val="Times New Roman"/>
        <family val="1"/>
        <charset val="204"/>
      </rPr>
      <t>Всего выбыло</t>
    </r>
  </si>
  <si>
    <r>
      <t xml:space="preserve">басқа облыстарға / </t>
    </r>
    <r>
      <rPr>
        <sz val="8"/>
        <color indexed="8"/>
        <rFont val="Times New Roman"/>
        <family val="1"/>
        <charset val="204"/>
      </rPr>
      <t>других областей</t>
    </r>
  </si>
  <si>
    <r>
      <t xml:space="preserve">жеке меншік мектептерге / </t>
    </r>
    <r>
      <rPr>
        <sz val="8"/>
        <color indexed="8"/>
        <rFont val="Times New Roman"/>
        <family val="1"/>
        <charset val="204"/>
      </rPr>
      <t>в частные школы</t>
    </r>
  </si>
  <si>
    <r>
      <t>коледждер мен басқа да орта кəсіптік оқу орындарына/</t>
    </r>
    <r>
      <rPr>
        <sz val="8"/>
        <color indexed="8"/>
        <rFont val="Times New Roman"/>
        <family val="1"/>
        <charset val="204"/>
      </rPr>
      <t>в колледжи и др. ср. профес-ые учеб. заведения</t>
    </r>
  </si>
  <si>
    <r>
      <t xml:space="preserve">жоғары оқу орындарына / </t>
    </r>
    <r>
      <rPr>
        <sz val="8"/>
        <color indexed="8"/>
        <rFont val="Times New Roman"/>
        <family val="1"/>
        <charset val="204"/>
      </rPr>
      <t>в высшие учебные заведения</t>
    </r>
  </si>
  <si>
    <r>
      <t xml:space="preserve">теріс қылықтары үшін шығарылғаны / </t>
    </r>
    <r>
      <rPr>
        <sz val="8"/>
        <color indexed="8"/>
        <rFont val="Times New Roman"/>
        <family val="1"/>
        <charset val="204"/>
      </rPr>
      <t>исключены за недостойное поведение</t>
    </r>
  </si>
  <si>
    <r>
      <t xml:space="preserve">сырқатынан / </t>
    </r>
    <r>
      <rPr>
        <sz val="8"/>
        <color indexed="8"/>
        <rFont val="Times New Roman"/>
        <family val="1"/>
        <charset val="204"/>
      </rPr>
      <t>из-за болезни</t>
    </r>
  </si>
  <si>
    <r>
      <t xml:space="preserve">қайтыс болғанынан / </t>
    </r>
    <r>
      <rPr>
        <sz val="8"/>
        <color indexed="8"/>
        <rFont val="Times New Roman"/>
        <family val="1"/>
        <charset val="204"/>
      </rPr>
      <t>из-за смерти</t>
    </r>
  </si>
  <si>
    <r>
      <t xml:space="preserve">жұмысқа тұрған жəне оқуын жалғыстырмайды / </t>
    </r>
    <r>
      <rPr>
        <sz val="8"/>
        <color indexed="8"/>
        <rFont val="Times New Roman"/>
        <family val="1"/>
        <charset val="204"/>
      </rPr>
      <t>поступили на работу и не продолжают учебу</t>
    </r>
  </si>
  <si>
    <r>
      <t xml:space="preserve">өзге де себептер / </t>
    </r>
    <r>
      <rPr>
        <sz val="8"/>
        <color indexed="8"/>
        <rFont val="Times New Roman"/>
        <family val="1"/>
        <charset val="204"/>
      </rPr>
      <t>прочие причины</t>
    </r>
  </si>
  <si>
    <r>
      <t xml:space="preserve">Барлық келгені / </t>
    </r>
    <r>
      <rPr>
        <sz val="8"/>
        <color indexed="8"/>
        <rFont val="Times New Roman"/>
        <family val="1"/>
        <charset val="204"/>
      </rPr>
      <t>Всего прибыло</t>
    </r>
  </si>
  <si>
    <r>
      <t xml:space="preserve">басқа облыстардан / </t>
    </r>
    <r>
      <rPr>
        <sz val="8"/>
        <color indexed="8"/>
        <rFont val="Times New Roman"/>
        <family val="1"/>
        <charset val="204"/>
      </rPr>
      <t>других областей</t>
    </r>
  </si>
  <si>
    <r>
      <t xml:space="preserve">жеке меншік мектептерден / </t>
    </r>
    <r>
      <rPr>
        <sz val="8"/>
        <color indexed="8"/>
        <rFont val="Times New Roman"/>
        <family val="1"/>
        <charset val="204"/>
      </rPr>
      <t>из частных школ</t>
    </r>
  </si>
  <si>
    <r>
      <t xml:space="preserve">басқа оқу орындарынан / </t>
    </r>
    <r>
      <rPr>
        <sz val="8"/>
        <color indexed="8"/>
        <rFont val="Times New Roman"/>
        <family val="1"/>
        <charset val="204"/>
      </rPr>
      <t>из других учебных заведений</t>
    </r>
  </si>
  <si>
    <r>
      <t xml:space="preserve">қосымша қамту / </t>
    </r>
    <r>
      <rPr>
        <sz val="8"/>
        <color indexed="8"/>
        <rFont val="Times New Roman"/>
        <family val="1"/>
        <charset val="204"/>
      </rPr>
      <t>дополнительный охват</t>
    </r>
  </si>
  <si>
    <t>А</t>
  </si>
  <si>
    <t>Б</t>
  </si>
  <si>
    <r>
      <t xml:space="preserve">Кету немесе келу себебі
</t>
    </r>
    <r>
      <rPr>
        <sz val="8"/>
        <color indexed="8"/>
        <rFont val="Times New Roman"/>
        <family val="1"/>
        <charset val="204"/>
      </rPr>
      <t>Причина выбытия или прибытия</t>
    </r>
  </si>
  <si>
    <t>Жол коды Код строки</t>
  </si>
  <si>
    <r>
      <t xml:space="preserve">Барлығы
</t>
    </r>
    <r>
      <rPr>
        <sz val="8"/>
        <color indexed="8"/>
        <rFont val="Times New Roman"/>
        <family val="1"/>
        <charset val="204"/>
      </rPr>
      <t>Всего</t>
    </r>
  </si>
  <si>
    <r>
      <t>Соның ішінде сыныптардың топтары бойынша:/</t>
    </r>
    <r>
      <rPr>
        <sz val="8"/>
        <color indexed="8"/>
        <rFont val="Times New Roman"/>
        <family val="1"/>
        <charset val="204"/>
      </rPr>
      <t>В том числе по группам классов:</t>
    </r>
  </si>
  <si>
    <t>оның ішінде қыздар из них девочек</t>
  </si>
  <si>
    <r>
      <t xml:space="preserve">1-4 сыныптар
</t>
    </r>
    <r>
      <rPr>
        <sz val="8"/>
        <color indexed="8"/>
        <rFont val="Times New Roman"/>
        <family val="1"/>
        <charset val="204"/>
      </rPr>
      <t xml:space="preserve">классы
</t>
    </r>
  </si>
  <si>
    <r>
      <t xml:space="preserve">5-9 сыныптар
</t>
    </r>
    <r>
      <rPr>
        <sz val="8"/>
        <color indexed="8"/>
        <rFont val="Times New Roman"/>
        <family val="1"/>
        <charset val="204"/>
      </rPr>
      <t xml:space="preserve">классы
</t>
    </r>
  </si>
  <si>
    <r>
      <t xml:space="preserve">10-11 (12) сыныптар
</t>
    </r>
    <r>
      <rPr>
        <sz val="8"/>
        <color indexed="8"/>
        <rFont val="Times New Roman"/>
        <family val="1"/>
        <charset val="204"/>
      </rPr>
      <t xml:space="preserve">классы
</t>
    </r>
  </si>
  <si>
    <t xml:space="preserve">қыздар
</t>
  </si>
  <si>
    <t>қыздар</t>
  </si>
  <si>
    <t>басқа күндізгі жалпы білім беретін мектептерге, барлығы</t>
  </si>
  <si>
    <t>осы облыстың басқа аудандарына (қалаларына )</t>
  </si>
  <si>
    <r>
      <t xml:space="preserve">ТМД мемлекеттеріне/ </t>
    </r>
    <r>
      <rPr>
        <sz val="8"/>
        <color indexed="8"/>
        <rFont val="Times New Roman"/>
        <family val="1"/>
        <charset val="204"/>
      </rPr>
      <t>стран СНГ</t>
    </r>
  </si>
  <si>
    <r>
      <t xml:space="preserve">ТМД тыс елдерге / </t>
    </r>
    <r>
      <rPr>
        <sz val="8"/>
        <color indexed="8"/>
        <rFont val="Times New Roman"/>
        <family val="1"/>
        <charset val="204"/>
      </rPr>
      <t>за пределы СНГ</t>
    </r>
  </si>
  <si>
    <r>
      <t xml:space="preserve">жалпы білім беру даярлығын жүзеге асыратын КТМ
</t>
    </r>
    <r>
      <rPr>
        <sz val="8"/>
        <color indexed="8"/>
        <rFont val="Times New Roman"/>
        <family val="1"/>
        <charset val="204"/>
      </rPr>
      <t>в ПТШ, осуществляющие общеобразовательную подготовку</t>
    </r>
  </si>
  <si>
    <r>
      <t xml:space="preserve">Есептік оқу жылының соңындағы оқушылар /
 </t>
    </r>
    <r>
      <rPr>
        <sz val="8"/>
        <color indexed="8"/>
        <rFont val="Times New Roman"/>
        <family val="1"/>
        <charset val="204"/>
      </rPr>
      <t>Состояло на конец отчетного учебного года</t>
    </r>
  </si>
  <si>
    <t>I тоқсан</t>
  </si>
  <si>
    <t>соның ішінде: / в том числе: даму мүмкіндігі шектеулі балаларға арналған мектептер мен сыныптарға</t>
  </si>
  <si>
    <t>1 сыныпқа жаңадан қабылданғаны</t>
  </si>
  <si>
    <t>осы облыстың басқа аудандарына(қалаларына)</t>
  </si>
  <si>
    <t>соның ішінде мектептерден: осы ауданның(қаланың)</t>
  </si>
  <si>
    <r>
      <t xml:space="preserve">Тəуелсіз Мемлекеттер Достастығы елдерінен /
 </t>
    </r>
    <r>
      <rPr>
        <sz val="8"/>
        <color indexed="8"/>
        <rFont val="Times New Roman"/>
        <family val="1"/>
        <charset val="204"/>
      </rPr>
      <t>стран Содружества Независимых Государств</t>
    </r>
  </si>
  <si>
    <r>
      <t>арнаулы оқу-тəрбие мекемелері мен еңбек колонияларына/</t>
    </r>
    <r>
      <rPr>
        <sz val="8"/>
        <color indexed="8"/>
        <rFont val="Times New Roman"/>
        <family val="1"/>
        <charset val="204"/>
      </rPr>
      <t>в специальные учебно-воспитательные учреждения и трудовые колонии</t>
    </r>
  </si>
  <si>
    <t>соның ішінде мектептеріне: осы ауданның (қаланың)</t>
  </si>
  <si>
    <r>
      <t xml:space="preserve">Есепті оқу жылының басындағы оқушылар / 
</t>
    </r>
    <r>
      <rPr>
        <sz val="8"/>
        <color indexed="8"/>
        <rFont val="Times New Roman"/>
        <family val="1"/>
        <charset val="204"/>
      </rPr>
      <t>Состояло на начало отчетного учебного года</t>
    </r>
  </si>
  <si>
    <r>
      <t xml:space="preserve">Тəуелсіз Мемлекеттер Достастығынан тыс елдерден
 / </t>
    </r>
    <r>
      <rPr>
        <sz val="8"/>
        <color indexed="8"/>
        <rFont val="Times New Roman"/>
        <family val="1"/>
        <charset val="204"/>
      </rPr>
      <t>из-за пределов СНГ</t>
    </r>
  </si>
  <si>
    <t>8. ТМД  көлеміндегі мектептерге кеткен оқушылар туралы  мәлімет</t>
  </si>
  <si>
    <r>
      <t xml:space="preserve">жалпы білім беретін кешкі (ауысымды) мектептерге/
</t>
    </r>
    <r>
      <rPr>
        <sz val="8"/>
        <color indexed="8"/>
        <rFont val="Times New Roman"/>
        <family val="1"/>
        <charset val="204"/>
      </rPr>
      <t>в вечерние (сменные) общеобразовательные школы</t>
    </r>
  </si>
  <si>
    <r>
      <t>басқа күндізгі жалпы білім беретін мектептерден, барлығы /</t>
    </r>
    <r>
      <rPr>
        <sz val="8"/>
        <color indexed="8"/>
        <rFont val="Times New Roman"/>
        <family val="1"/>
        <charset val="204"/>
      </rPr>
      <t>из других дневных общеобразовательных школ, всего</t>
    </r>
  </si>
  <si>
    <t>11. Жалпы білім беретін кешкі (ауысымды) мектептерге  кеткен оқушылар туралы  мәлімет</t>
  </si>
  <si>
    <t>10. Жеке меншік мектептерге   кеткен оқушылар туралы  мәлімет</t>
  </si>
  <si>
    <t>12. Коледждер мен басқа да орта кəсіптік оқу орындарына кеткен оқушылар туралы  мәлімет</t>
  </si>
  <si>
    <t>15. Арнаулы оқу-тəрбие мекемелері мен еңбек колонияларына</t>
  </si>
  <si>
    <t>16. Теріс қылықтары үшін шығарылған оқушылар туралы мәлімет</t>
  </si>
  <si>
    <t>17. Сырқатына байланысты шығарылған оқушылар туралы  мәлімет</t>
  </si>
  <si>
    <t>18. Қайтыс болғанына байланысты  шығарылған оқушылар туралы  мәлімет</t>
  </si>
  <si>
    <t>20. Өзге себептерге байланысты шығарылғын оқушылар</t>
  </si>
  <si>
    <t>7. Басқа облыс көлеміндегі мектептерге кеткен оқушылар туралы  мәлімет</t>
  </si>
  <si>
    <t>6. Осы облыстың басқа аудандарына (қалаларына ) мектептеріне кеткен оқушылар туралы  мәлімет</t>
  </si>
  <si>
    <t>5. Осы ауданның (қаланың) мектептеріне кеткен оқушылар туралы  мәлімет</t>
  </si>
  <si>
    <t>3. Даму мүмкіндігі шектеулі балаларға арналған мектептерге кеткен оқушылар туралы  мәлімет</t>
  </si>
  <si>
    <t>ІІ жартыжылдық</t>
  </si>
  <si>
    <t xml:space="preserve">№24 Аудан көлеміндегі мектептерден  келген оқушылар туралы  мәлімет </t>
  </si>
  <si>
    <t>№25 Облыс  көлеміндегі мектептерден  келген оқушылар туралы  мәлімет</t>
  </si>
  <si>
    <t>№26 Республика  көлеміндегі мектептерден  келген оқушылар туралы  мәлімет</t>
  </si>
  <si>
    <t>№30 Басқа оқу орынынан     келген оқушылар туралы  мәлімет</t>
  </si>
  <si>
    <t>№31 Басқа оебептермен / қосымша қамту/      келген оқушылар туралы  мәлімет</t>
  </si>
  <si>
    <t>№27 ТМД  көлеміндегі мектептерден  келген оқушылар туралы  мәлімет</t>
  </si>
  <si>
    <t>№ 28 Тəуелсіз Мемлекеттер Достастығынан келген оқушылар туралы  мәлімет</t>
  </si>
  <si>
    <t>№29 Жеке меншік  мектептерден  келген оқушылар туралы  мәлімет</t>
  </si>
  <si>
    <t>Қызылорда облысы</t>
  </si>
  <si>
    <t>Астана қаласы</t>
  </si>
  <si>
    <t>Алматы қаласы</t>
  </si>
  <si>
    <t>Құлан ОМ</t>
  </si>
  <si>
    <t>Лицей1 ОМ</t>
  </si>
  <si>
    <t>№2 ОМ</t>
  </si>
  <si>
    <t>Ш.Уалиханов ОМ</t>
  </si>
  <si>
    <t>Т.Рысқұлов ОМ</t>
  </si>
  <si>
    <t>М.Горький ОМ</t>
  </si>
  <si>
    <t>Абай ОМ</t>
  </si>
  <si>
    <t>Б.Момышұлы ОМ</t>
  </si>
  <si>
    <t>М.Ауэзов ОМ</t>
  </si>
  <si>
    <t>Қ.Сатпаев ОМ</t>
  </si>
  <si>
    <t>Қорағаты ОМ</t>
  </si>
  <si>
    <t>К.Сұлтанбеков ОМ</t>
  </si>
  <si>
    <t>А.Байтұрсынов ОМ</t>
  </si>
  <si>
    <t>Ақтоған ОМ</t>
  </si>
  <si>
    <t>Болтай-Батыр ОМ</t>
  </si>
  <si>
    <t>Алтынсарин ОМ</t>
  </si>
  <si>
    <t>Малдыбай ОМ</t>
  </si>
  <si>
    <t>Алғабас ОМ</t>
  </si>
  <si>
    <t>Бiрлес ОМ</t>
  </si>
  <si>
    <t>А.Шынасилов ОМ</t>
  </si>
  <si>
    <t>Ақыртөбе ОМ</t>
  </si>
  <si>
    <t>Жамбыл ОМ</t>
  </si>
  <si>
    <t>Р.Смаилов ОМ</t>
  </si>
  <si>
    <t>Ю.Гагарин НМ</t>
  </si>
  <si>
    <t>Т.Аубакиров НМ</t>
  </si>
  <si>
    <t>Тубсанатория НМ</t>
  </si>
  <si>
    <t>Ғ.Муратбаев БМ</t>
  </si>
  <si>
    <t>Тасшолақ БМ</t>
  </si>
  <si>
    <t>Жалпақсаз БМ</t>
  </si>
  <si>
    <t>Байтелi БМ</t>
  </si>
  <si>
    <t>Сөгетi БМ</t>
  </si>
  <si>
    <t>Мамайқайынды БМ</t>
  </si>
  <si>
    <t>Шолаққайынды БМ</t>
  </si>
  <si>
    <t>Көкарық БМ</t>
  </si>
  <si>
    <t>Алматы облысы‎</t>
  </si>
  <si>
    <t>Атырау облысы‎</t>
  </si>
  <si>
    <t>Ақмола облысы‎</t>
  </si>
  <si>
    <t>Батыс Қазақстан облысы</t>
  </si>
  <si>
    <t>Жамбыл облысы‎</t>
  </si>
  <si>
    <t>Оңтүстік Қазақстан облысы‎</t>
  </si>
  <si>
    <t>Павлодар облысы‎ </t>
  </si>
  <si>
    <t>Шығыс Қазақстан облысы‎</t>
  </si>
  <si>
    <t>Қарағанды облысы‎</t>
  </si>
  <si>
    <t>Қостанай облысы‎ </t>
  </si>
  <si>
    <t>Ақтөбе облысы</t>
  </si>
  <si>
    <t>Маңғыстау облысы‎ </t>
  </si>
  <si>
    <t>Солтүстік Қазақстан облысы‎ </t>
  </si>
  <si>
    <t xml:space="preserve">Тараз қаласы </t>
  </si>
  <si>
    <t xml:space="preserve">Байзақ ауданы </t>
  </si>
  <si>
    <t xml:space="preserve">Жамбыл ауданы </t>
  </si>
  <si>
    <t xml:space="preserve">Жуалы ауданы </t>
  </si>
  <si>
    <t xml:space="preserve">Қордай ауданы </t>
  </si>
  <si>
    <t xml:space="preserve">Т.Рысқұлов ауданы </t>
  </si>
  <si>
    <t xml:space="preserve">Меркі ауданы </t>
  </si>
  <si>
    <t xml:space="preserve">Мойынқұм ауданы </t>
  </si>
  <si>
    <t xml:space="preserve">Сарысу ауданы </t>
  </si>
  <si>
    <t xml:space="preserve">Талас ауданы </t>
  </si>
  <si>
    <t xml:space="preserve">Шу ауданы </t>
  </si>
  <si>
    <t>Ақбұлақ ОМ</t>
  </si>
  <si>
    <t>Орыс сыныбындағы оқушылар саны</t>
  </si>
  <si>
    <t>қазір отырған орыс сыныбындағы оқушылар саны</t>
  </si>
  <si>
    <t xml:space="preserve">Жаз бойы    </t>
  </si>
  <si>
    <t>Кеткен мектебі</t>
  </si>
  <si>
    <t>Қай мектептен</t>
  </si>
  <si>
    <t>Бұйрық №, мерзімі</t>
  </si>
  <si>
    <t>жынысы</t>
  </si>
  <si>
    <t>Ұ</t>
  </si>
  <si>
    <t>Қ</t>
  </si>
  <si>
    <t>Қай мектептен келді</t>
  </si>
  <si>
    <t>ЖСН (ИИН)</t>
  </si>
  <si>
    <t>даму мүмкіндігі шектеулі балаларға арналған мектептер мен сыныптарға</t>
  </si>
  <si>
    <t>жалпы білім беретін кешкі (ауысымды) мектептерге/</t>
  </si>
  <si>
    <t>коледждер мен басқа да орта кəсіптік оқу орындарына</t>
  </si>
  <si>
    <t>жоғары оқу орындарына</t>
  </si>
  <si>
    <t>№27,  № 28 ТМД  және ТМД-нан тыс мемлекеттерден келген оқушылар туралы  мәлімет</t>
  </si>
  <si>
    <t>прибыл</t>
  </si>
  <si>
    <t>выбыл</t>
  </si>
  <si>
    <t>Ә.Бөкейханов ОМ</t>
  </si>
  <si>
    <t>№3 ОМ</t>
  </si>
  <si>
    <t>№5 ОМ</t>
  </si>
  <si>
    <t>№4 ОМ</t>
  </si>
  <si>
    <t>Шымкент қ.</t>
  </si>
  <si>
    <t>І тоқсан. 2020-2021 оқу жылы</t>
  </si>
  <si>
    <t>IІ тоқсан. 2020-2021 оқу жылы</t>
  </si>
  <si>
    <t>ІII тоқсан. 2020-2021 оқу жылы</t>
  </si>
  <si>
    <t>ІV тоқсан. 2020-2021 оқу жылы</t>
  </si>
  <si>
    <t>Жылдық. 2020-2021 оқу жылы</t>
  </si>
  <si>
    <t>Емтихан. 2020-2021 оқу жылы</t>
  </si>
  <si>
    <t>Қорытынды. 2020-2021 оқу жылы</t>
  </si>
  <si>
    <t xml:space="preserve">                </t>
  </si>
  <si>
    <t>тб</t>
  </si>
  <si>
    <t xml:space="preserve">                                      </t>
  </si>
  <si>
    <t>Мектеп</t>
  </si>
  <si>
    <t>сынып</t>
  </si>
  <si>
    <t>Облыс атауы</t>
  </si>
  <si>
    <t>Аудан атауы</t>
  </si>
  <si>
    <t>Диагноз</t>
  </si>
  <si>
    <t>Себебі</t>
  </si>
  <si>
    <t>Колледж атауы</t>
  </si>
  <si>
    <t>Бұйрық №, жылы</t>
  </si>
  <si>
    <t>2022-2023 оқу жылы</t>
  </si>
  <si>
    <t>жаз бойы</t>
  </si>
  <si>
    <t>ІІІ тоқсан</t>
  </si>
  <si>
    <t>жылдық</t>
  </si>
  <si>
    <t>Кеткендер. 2022-2023 оқу жылы</t>
  </si>
  <si>
    <t>Келгендер. 2022-2023 оқу жылы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</si>
</sst>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);\-#,##0"/>
  </numFmts>
  <fonts count="60">
    <font>
      <sz val="10"/>
      <name val="Arial Cyr"/>
      <charset val="204"/>
    </font>
    <font>
      <sz val="8"/>
      <name val="Arial Cyr"/>
      <charset val="204"/>
    </font>
    <font>
      <b/>
      <sz val="8"/>
      <color indexed="17"/>
      <name val="Arial Cyr"/>
      <family val="2"/>
      <charset val="204"/>
    </font>
    <font>
      <sz val="8"/>
      <name val="Arial Cyr"/>
      <family val="2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sz val="8"/>
      <color indexed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2" fillId="0" borderId="0"/>
  </cellStyleXfs>
  <cellXfs count="271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7" xfId="0" applyFont="1" applyBorder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/>
    <xf numFmtId="0" fontId="11" fillId="0" borderId="8" xfId="0" applyFont="1" applyBorder="1" applyAlignment="1" applyProtection="1">
      <alignment horizontal="center"/>
      <protection locked="0"/>
    </xf>
    <xf numFmtId="164" fontId="11" fillId="3" borderId="8" xfId="0" applyNumberFormat="1" applyFont="1" applyFill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164" fontId="11" fillId="4" borderId="8" xfId="0" applyNumberFormat="1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Protection="1"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13" fillId="0" borderId="10" xfId="0" applyFont="1" applyBorder="1"/>
    <xf numFmtId="0" fontId="13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/>
    <xf numFmtId="0" fontId="13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28" fillId="0" borderId="0" xfId="0" applyFont="1" applyBorder="1" applyAlignment="1">
      <alignment vertical="top" wrapText="1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29" fillId="5" borderId="0" xfId="0" applyFont="1" applyFill="1"/>
    <xf numFmtId="0" fontId="29" fillId="5" borderId="0" xfId="0" applyFont="1" applyFill="1" applyAlignment="1">
      <alignment horizontal="center"/>
    </xf>
    <xf numFmtId="0" fontId="29" fillId="5" borderId="0" xfId="0" applyFont="1" applyFill="1" applyAlignment="1">
      <alignment horizontal="right"/>
    </xf>
    <xf numFmtId="0" fontId="29" fillId="5" borderId="0" xfId="0" applyFont="1" applyFill="1" applyBorder="1"/>
    <xf numFmtId="0" fontId="30" fillId="5" borderId="0" xfId="0" applyFont="1" applyFill="1" applyBorder="1"/>
    <xf numFmtId="0" fontId="30" fillId="5" borderId="0" xfId="0" applyFont="1" applyFill="1" applyAlignment="1">
      <alignment horizontal="center"/>
    </xf>
    <xf numFmtId="0" fontId="31" fillId="5" borderId="0" xfId="0" applyFont="1" applyFill="1" applyAlignment="1" applyProtection="1">
      <protection locked="0"/>
    </xf>
    <xf numFmtId="1" fontId="11" fillId="0" borderId="8" xfId="0" applyNumberFormat="1" applyFont="1" applyBorder="1" applyAlignment="1" applyProtection="1">
      <alignment horizontal="center"/>
    </xf>
    <xf numFmtId="0" fontId="31" fillId="5" borderId="0" xfId="0" applyFont="1" applyFill="1" applyAlignment="1" applyProtection="1"/>
    <xf numFmtId="165" fontId="17" fillId="2" borderId="7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20" fillId="2" borderId="0" xfId="0" applyFont="1" applyFill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 textRotation="90" wrapText="1"/>
    </xf>
    <xf numFmtId="165" fontId="17" fillId="2" borderId="7" xfId="0" applyNumberFormat="1" applyFont="1" applyFill="1" applyBorder="1" applyAlignment="1">
      <alignment horizontal="right" vertical="top" wrapText="1"/>
    </xf>
    <xf numFmtId="0" fontId="17" fillId="2" borderId="7" xfId="0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/>
    <xf numFmtId="0" fontId="16" fillId="0" borderId="0" xfId="0" applyFont="1" applyProtection="1">
      <protection locked="0"/>
    </xf>
    <xf numFmtId="0" fontId="16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>
      <protection locked="0"/>
    </xf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/>
    <xf numFmtId="0" fontId="36" fillId="0" borderId="0" xfId="0" applyFont="1"/>
    <xf numFmtId="0" fontId="28" fillId="0" borderId="0" xfId="0" applyFont="1"/>
    <xf numFmtId="0" fontId="6" fillId="0" borderId="0" xfId="0" applyFont="1" applyAlignment="1">
      <alignment horizontal="center"/>
    </xf>
    <xf numFmtId="0" fontId="37" fillId="0" borderId="0" xfId="0" applyFont="1" applyFill="1" applyBorder="1" applyAlignment="1" applyProtection="1">
      <alignment horizontal="center"/>
      <protection hidden="1"/>
    </xf>
    <xf numFmtId="0" fontId="21" fillId="5" borderId="0" xfId="0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right"/>
    </xf>
    <xf numFmtId="0" fontId="25" fillId="0" borderId="0" xfId="0" applyFont="1"/>
    <xf numFmtId="0" fontId="21" fillId="5" borderId="0" xfId="0" applyFont="1" applyFill="1" applyBorder="1"/>
    <xf numFmtId="0" fontId="22" fillId="5" borderId="0" xfId="0" applyFont="1" applyFill="1" applyBorder="1"/>
    <xf numFmtId="0" fontId="22" fillId="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>
      <alignment horizontal="center" vertical="top" wrapText="1"/>
    </xf>
    <xf numFmtId="0" fontId="10" fillId="0" borderId="0" xfId="0" applyFont="1"/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Protection="1">
      <protection locked="0"/>
    </xf>
    <xf numFmtId="0" fontId="44" fillId="0" borderId="0" xfId="0" applyFont="1" applyBorder="1" applyAlignment="1">
      <alignment horizontal="center" vertical="top" wrapText="1"/>
    </xf>
    <xf numFmtId="0" fontId="43" fillId="0" borderId="0" xfId="0" applyFont="1" applyProtection="1"/>
    <xf numFmtId="0" fontId="7" fillId="0" borderId="0" xfId="0" applyFont="1" applyProtection="1"/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Protection="1"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vertical="top" wrapText="1"/>
      <protection locked="0"/>
    </xf>
    <xf numFmtId="0" fontId="15" fillId="0" borderId="7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49" fontId="46" fillId="0" borderId="0" xfId="0" applyNumberFormat="1" applyFont="1" applyFill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0" xfId="0" applyFont="1" applyBorder="1"/>
    <xf numFmtId="0" fontId="43" fillId="0" borderId="0" xfId="0" applyFont="1" applyBorder="1" applyProtection="1"/>
    <xf numFmtId="0" fontId="7" fillId="0" borderId="7" xfId="0" applyFont="1" applyBorder="1"/>
    <xf numFmtId="0" fontId="15" fillId="0" borderId="7" xfId="0" applyFont="1" applyBorder="1" applyAlignment="1" applyProtection="1">
      <protection locked="0"/>
    </xf>
    <xf numFmtId="0" fontId="1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49" fontId="46" fillId="0" borderId="7" xfId="0" applyNumberFormat="1" applyFont="1" applyFill="1" applyBorder="1" applyAlignment="1" applyProtection="1">
      <alignment wrapText="1"/>
      <protection locked="0"/>
    </xf>
    <xf numFmtId="0" fontId="7" fillId="0" borderId="0" xfId="0" applyFont="1" applyBorder="1" applyProtection="1"/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49" fontId="46" fillId="0" borderId="0" xfId="0" applyNumberFormat="1" applyFont="1" applyFill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165" fontId="19" fillId="2" borderId="0" xfId="0" applyNumberFormat="1" applyFont="1" applyFill="1" applyBorder="1" applyAlignment="1">
      <alignment horizontal="right" vertical="top" wrapText="1"/>
    </xf>
    <xf numFmtId="0" fontId="41" fillId="2" borderId="0" xfId="0" applyFont="1" applyFill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 vertical="top" wrapText="1"/>
    </xf>
    <xf numFmtId="0" fontId="16" fillId="0" borderId="0" xfId="0" applyFont="1" applyProtection="1"/>
    <xf numFmtId="0" fontId="7" fillId="0" borderId="7" xfId="0" applyFont="1" applyBorder="1" applyProtection="1"/>
    <xf numFmtId="0" fontId="43" fillId="0" borderId="0" xfId="0" applyFont="1" applyAlignment="1" applyProtection="1">
      <alignment horizontal="left"/>
    </xf>
    <xf numFmtId="0" fontId="14" fillId="0" borderId="7" xfId="0" applyFont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7" fillId="0" borderId="7" xfId="0" applyFont="1" applyFill="1" applyBorder="1" applyProtection="1"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48" fillId="0" borderId="7" xfId="1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7" borderId="7" xfId="0" applyFont="1" applyFill="1" applyBorder="1" applyProtection="1">
      <protection locked="0"/>
    </xf>
    <xf numFmtId="0" fontId="14" fillId="7" borderId="7" xfId="0" applyFont="1" applyFill="1" applyBorder="1" applyAlignment="1" applyProtection="1">
      <alignment vertical="top"/>
      <protection locked="0"/>
    </xf>
    <xf numFmtId="0" fontId="14" fillId="7" borderId="7" xfId="0" applyFont="1" applyFill="1" applyBorder="1" applyAlignment="1" applyProtection="1">
      <alignment wrapText="1"/>
      <protection locked="0"/>
    </xf>
    <xf numFmtId="0" fontId="14" fillId="7" borderId="14" xfId="0" applyFont="1" applyFill="1" applyBorder="1" applyProtection="1">
      <protection locked="0"/>
    </xf>
    <xf numFmtId="0" fontId="14" fillId="0" borderId="0" xfId="0" applyFont="1" applyProtection="1">
      <protection locked="0"/>
    </xf>
    <xf numFmtId="1" fontId="29" fillId="5" borderId="0" xfId="0" applyNumberFormat="1" applyFont="1" applyFill="1" applyAlignment="1">
      <alignment horizontal="right"/>
    </xf>
    <xf numFmtId="1" fontId="7" fillId="0" borderId="0" xfId="0" applyNumberFormat="1" applyFont="1"/>
    <xf numFmtId="1" fontId="21" fillId="5" borderId="0" xfId="0" applyNumberFormat="1" applyFont="1" applyFill="1" applyAlignment="1">
      <alignment horizontal="right"/>
    </xf>
    <xf numFmtId="1" fontId="7" fillId="0" borderId="0" xfId="0" applyNumberFormat="1" applyFont="1" applyBorder="1"/>
    <xf numFmtId="1" fontId="7" fillId="0" borderId="0" xfId="0" applyNumberFormat="1" applyFont="1" applyBorder="1" applyAlignment="1">
      <alignment vertical="top" wrapText="1"/>
    </xf>
    <xf numFmtId="1" fontId="15" fillId="0" borderId="0" xfId="0" applyNumberFormat="1" applyFont="1" applyBorder="1" applyAlignment="1" applyProtection="1">
      <alignment horizontal="left" vertical="top" wrapText="1"/>
      <protection locked="0"/>
    </xf>
    <xf numFmtId="1" fontId="15" fillId="0" borderId="0" xfId="0" applyNumberFormat="1" applyFont="1" applyBorder="1" applyAlignment="1" applyProtection="1">
      <alignment horizontal="left"/>
      <protection locked="0"/>
    </xf>
    <xf numFmtId="0" fontId="49" fillId="0" borderId="7" xfId="0" applyFont="1" applyBorder="1" applyAlignment="1">
      <alignment vertical="top" wrapText="1"/>
    </xf>
    <xf numFmtId="0" fontId="49" fillId="0" borderId="7" xfId="0" applyFont="1" applyBorder="1"/>
    <xf numFmtId="49" fontId="7" fillId="0" borderId="7" xfId="0" applyNumberFormat="1" applyFont="1" applyBorder="1" applyAlignment="1" applyProtection="1">
      <alignment vertical="top" wrapText="1"/>
      <protection locked="0"/>
    </xf>
    <xf numFmtId="49" fontId="50" fillId="0" borderId="7" xfId="0" applyNumberFormat="1" applyFont="1" applyFill="1" applyBorder="1" applyAlignment="1" applyProtection="1">
      <alignment wrapText="1"/>
      <protection locked="0"/>
    </xf>
    <xf numFmtId="49" fontId="7" fillId="0" borderId="7" xfId="0" applyNumberFormat="1" applyFont="1" applyBorder="1" applyProtection="1">
      <protection locked="0"/>
    </xf>
    <xf numFmtId="0" fontId="43" fillId="5" borderId="0" xfId="0" applyFont="1" applyFill="1" applyBorder="1"/>
    <xf numFmtId="0" fontId="47" fillId="0" borderId="0" xfId="0" applyFont="1" applyBorder="1"/>
    <xf numFmtId="0" fontId="47" fillId="0" borderId="0" xfId="0" applyFont="1"/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49" fontId="50" fillId="0" borderId="7" xfId="0" applyNumberFormat="1" applyFont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6" fillId="8" borderId="7" xfId="0" applyFont="1" applyFill="1" applyBorder="1" applyAlignment="1">
      <alignment horizontal="center" vertical="center" wrapText="1"/>
    </xf>
    <xf numFmtId="0" fontId="52" fillId="8" borderId="7" xfId="0" applyFont="1" applyFill="1" applyBorder="1" applyAlignment="1">
      <alignment horizontal="center" vertical="center" wrapText="1"/>
    </xf>
    <xf numFmtId="49" fontId="45" fillId="8" borderId="7" xfId="0" applyNumberFormat="1" applyFont="1" applyFill="1" applyBorder="1" applyAlignment="1">
      <alignment horizontal="center" vertical="center" wrapText="1"/>
    </xf>
    <xf numFmtId="49" fontId="53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top" wrapText="1"/>
    </xf>
    <xf numFmtId="49" fontId="54" fillId="8" borderId="7" xfId="0" applyNumberFormat="1" applyFont="1" applyFill="1" applyBorder="1" applyAlignment="1">
      <alignment horizontal="center" vertical="center" wrapText="1"/>
    </xf>
    <xf numFmtId="0" fontId="55" fillId="8" borderId="7" xfId="0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top" wrapText="1"/>
      <protection locked="0"/>
    </xf>
    <xf numFmtId="1" fontId="45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vertical="top" wrapText="1"/>
    </xf>
    <xf numFmtId="0" fontId="6" fillId="8" borderId="7" xfId="0" applyFont="1" applyFill="1" applyBorder="1" applyAlignment="1">
      <alignment vertical="center" wrapText="1"/>
    </xf>
    <xf numFmtId="0" fontId="57" fillId="8" borderId="0" xfId="0" applyFont="1" applyFill="1" applyBorder="1" applyAlignment="1" applyProtection="1">
      <alignment vertical="center"/>
      <protection locked="0"/>
    </xf>
    <xf numFmtId="0" fontId="57" fillId="8" borderId="0" xfId="0" applyFont="1" applyFill="1" applyBorder="1" applyAlignment="1" applyProtection="1">
      <alignment horizontal="center" vertical="center"/>
      <protection hidden="1"/>
    </xf>
    <xf numFmtId="0" fontId="58" fillId="8" borderId="0" xfId="0" applyFont="1" applyFill="1" applyBorder="1" applyAlignment="1">
      <alignment vertical="center"/>
    </xf>
    <xf numFmtId="0" fontId="57" fillId="8" borderId="0" xfId="0" applyFont="1" applyFill="1" applyAlignment="1" applyProtection="1">
      <alignment horizontal="center" vertical="center"/>
      <protection locked="0"/>
    </xf>
    <xf numFmtId="0" fontId="51" fillId="8" borderId="0" xfId="0" applyFont="1" applyFill="1" applyAlignment="1" applyProtection="1">
      <alignment horizontal="center" vertical="center"/>
      <protection locked="0"/>
    </xf>
    <xf numFmtId="0" fontId="59" fillId="8" borderId="0" xfId="0" applyFont="1" applyFill="1" applyBorder="1" applyAlignment="1" applyProtection="1">
      <alignment vertical="center"/>
      <protection locked="0"/>
    </xf>
    <xf numFmtId="0" fontId="59" fillId="8" borderId="0" xfId="0" applyFont="1" applyFill="1" applyBorder="1" applyAlignment="1" applyProtection="1">
      <alignment horizontal="center" vertical="center"/>
      <protection hidden="1"/>
    </xf>
    <xf numFmtId="0" fontId="59" fillId="8" borderId="0" xfId="0" applyFont="1" applyFill="1" applyBorder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56" fillId="8" borderId="0" xfId="0" applyFont="1" applyFill="1" applyAlignment="1" applyProtection="1">
      <alignment horizontal="left" vertical="center"/>
      <protection hidden="1"/>
    </xf>
    <xf numFmtId="0" fontId="7" fillId="9" borderId="8" xfId="0" applyFont="1" applyFill="1" applyBorder="1" applyAlignment="1" applyProtection="1">
      <alignment horizontal="center" vertical="center"/>
    </xf>
    <xf numFmtId="0" fontId="17" fillId="9" borderId="7" xfId="0" applyFont="1" applyFill="1" applyBorder="1" applyAlignment="1">
      <alignment horizontal="center" vertical="center" textRotation="90" wrapText="1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/>
      <protection hidden="1"/>
    </xf>
    <xf numFmtId="0" fontId="6" fillId="8" borderId="8" xfId="0" applyFont="1" applyFill="1" applyBorder="1" applyAlignment="1" applyProtection="1">
      <alignment horizontal="center" vertical="center"/>
      <protection hidden="1"/>
    </xf>
    <xf numFmtId="0" fontId="17" fillId="10" borderId="7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 applyProtection="1">
      <alignment horizontal="center" vertical="center"/>
      <protection locked="0"/>
    </xf>
    <xf numFmtId="0" fontId="16" fillId="10" borderId="8" xfId="0" applyFont="1" applyFill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/>
    </xf>
    <xf numFmtId="0" fontId="6" fillId="10" borderId="8" xfId="0" applyFont="1" applyFill="1" applyBorder="1" applyAlignment="1" applyProtection="1">
      <alignment horizontal="center" vertical="center"/>
      <protection hidden="1"/>
    </xf>
    <xf numFmtId="0" fontId="6" fillId="10" borderId="8" xfId="0" applyFont="1" applyFill="1" applyBorder="1" applyAlignment="1" applyProtection="1">
      <alignment horizontal="center"/>
      <protection hidden="1"/>
    </xf>
    <xf numFmtId="0" fontId="6" fillId="10" borderId="8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31" fillId="5" borderId="0" xfId="0" applyFont="1" applyFill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5"/>
  <sheetViews>
    <sheetView showGridLines="0" tabSelected="1" zoomScale="80" zoomScaleNormal="80" zoomScaleSheetLayoutView="120" workbookViewId="0">
      <selection activeCell="C8" sqref="C8:AF8"/>
    </sheetView>
  </sheetViews>
  <sheetFormatPr defaultColWidth="9.140625" defaultRowHeight="11.25"/>
  <cols>
    <col min="1" max="1" width="37.7109375" style="2" customWidth="1"/>
    <col min="2" max="3" width="5.7109375" style="2" customWidth="1"/>
    <col min="4" max="4" width="7" style="2" customWidth="1"/>
    <col min="5" max="5" width="4.5703125" style="2" customWidth="1"/>
    <col min="6" max="6" width="4.7109375" style="2" customWidth="1"/>
    <col min="7" max="7" width="4.5703125" style="2" customWidth="1"/>
    <col min="8" max="8" width="4" style="2" customWidth="1"/>
    <col min="9" max="9" width="4.85546875" style="2" customWidth="1"/>
    <col min="10" max="10" width="4" style="2" customWidth="1"/>
    <col min="11" max="11" width="4.7109375" style="2" customWidth="1"/>
    <col min="12" max="12" width="4" style="2" customWidth="1"/>
    <col min="13" max="15" width="5.28515625" style="2" customWidth="1"/>
    <col min="16" max="16" width="4" style="2" customWidth="1"/>
    <col min="17" max="17" width="4.140625" style="2" customWidth="1"/>
    <col min="18" max="24" width="4" style="2" customWidth="1"/>
    <col min="25" max="26" width="5.28515625" style="2" customWidth="1"/>
    <col min="27" max="27" width="4.85546875" style="2" customWidth="1"/>
    <col min="28" max="28" width="4" style="2" customWidth="1"/>
    <col min="29" max="29" width="4.5703125" style="2" customWidth="1"/>
    <col min="30" max="30" width="4" style="2" customWidth="1"/>
    <col min="31" max="32" width="5.28515625" style="2" customWidth="1"/>
    <col min="33" max="33" width="3.7109375" style="2" customWidth="1"/>
    <col min="34" max="16384" width="9.140625" style="2"/>
  </cols>
  <sheetData>
    <row r="1" spans="1:35" s="115" customFormat="1" ht="15" customHeight="1">
      <c r="A1" s="236" t="s">
        <v>206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 t="s">
        <v>214</v>
      </c>
      <c r="X1" s="233"/>
      <c r="Y1" s="234"/>
      <c r="Z1" s="234"/>
      <c r="AA1" s="233"/>
      <c r="AB1" s="233"/>
      <c r="AC1" s="235" t="s">
        <v>77</v>
      </c>
      <c r="AD1" s="233"/>
      <c r="AE1" s="233"/>
      <c r="AF1" s="233"/>
      <c r="AG1" s="114"/>
    </row>
    <row r="2" spans="1:35" s="64" customFormat="1" ht="15" customHeight="1" thickBot="1">
      <c r="A2" s="166" t="s">
        <v>190</v>
      </c>
      <c r="B2" s="123">
        <f>IF(C9=выбыл!D4,,"Число выбывших уч-ся не соответствует списку")</f>
        <v>0</v>
      </c>
      <c r="C2" s="67"/>
      <c r="D2" s="17"/>
      <c r="E2" s="68" t="str">
        <f>IF(E9=выбыл!K6,".","қате")</f>
        <v>.</v>
      </c>
      <c r="F2" s="68"/>
      <c r="G2" s="68" t="str">
        <f>IF(G9=выбыл!K7,".","қате")</f>
        <v>.</v>
      </c>
      <c r="H2" s="68"/>
      <c r="I2" s="68" t="str">
        <f>IF(I9=выбыл!K8,".","қате")</f>
        <v>.</v>
      </c>
      <c r="J2" s="68"/>
      <c r="K2" s="68" t="str">
        <f>IF(K9=выбыл!K9,".","қате")</f>
        <v>.</v>
      </c>
      <c r="L2" s="68"/>
      <c r="M2" s="68"/>
      <c r="N2" s="68"/>
      <c r="O2" s="68" t="str">
        <f>IF(O9=выбыл!K10,".","қате")</f>
        <v>.</v>
      </c>
      <c r="P2" s="68"/>
      <c r="Q2" s="68" t="str">
        <f>IF(Q9=выбыл!K11,".","қате")</f>
        <v>.</v>
      </c>
      <c r="R2" s="68"/>
      <c r="S2" s="68" t="str">
        <f>IF(S9=выбыл!K12,".","қате")</f>
        <v>.</v>
      </c>
      <c r="T2" s="68"/>
      <c r="U2" s="68" t="str">
        <f>IF(U9=выбыл!K13,".","қате")</f>
        <v>.</v>
      </c>
      <c r="V2" s="68"/>
      <c r="W2" s="68" t="str">
        <f>IF(W9=выбыл!K14,".","қате")</f>
        <v>.</v>
      </c>
      <c r="X2" s="68"/>
      <c r="Y2" s="68"/>
      <c r="Z2" s="68"/>
      <c r="AA2" s="68" t="str">
        <f>IF(AA9=выбыл!K15,".","қате")</f>
        <v>.</v>
      </c>
      <c r="AB2" s="68"/>
      <c r="AC2" s="68" t="str">
        <f>IF(AC9=выбыл!K16,".","қате")</f>
        <v>.</v>
      </c>
      <c r="AD2" s="68"/>
      <c r="AE2" s="68"/>
      <c r="AF2" s="68"/>
      <c r="AG2" s="67"/>
    </row>
    <row r="3" spans="1:35" s="64" customFormat="1" ht="15" customHeight="1" thickBot="1">
      <c r="A3" s="120" t="s">
        <v>173</v>
      </c>
      <c r="B3" s="123">
        <f>IF(C28=прибыл!D4,,"Число прибывших уч-ся не соответствует списку")</f>
        <v>0</v>
      </c>
      <c r="C3" s="246">
        <f>+M3+Y3+AE3</f>
        <v>0</v>
      </c>
      <c r="D3" s="247">
        <f>+N3+Z3+AF3</f>
        <v>0</v>
      </c>
      <c r="E3" s="73"/>
      <c r="F3" s="73"/>
      <c r="G3" s="73"/>
      <c r="H3" s="73"/>
      <c r="I3" s="73"/>
      <c r="J3" s="73"/>
      <c r="K3" s="73"/>
      <c r="L3" s="73"/>
      <c r="M3" s="242">
        <f>+E3+G3+I3+K3</f>
        <v>0</v>
      </c>
      <c r="N3" s="242">
        <f>+F3+H3+J3+L3</f>
        <v>0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242">
        <f>+O3+Q3+S3+U3+W3</f>
        <v>0</v>
      </c>
      <c r="Z3" s="242">
        <f>+P3+R3+T3+V3+X3</f>
        <v>0</v>
      </c>
      <c r="AA3" s="73"/>
      <c r="AB3" s="73"/>
      <c r="AC3" s="73"/>
      <c r="AD3" s="73"/>
      <c r="AE3" s="242">
        <f>+AA3+AC3</f>
        <v>0</v>
      </c>
      <c r="AF3" s="242">
        <f>+AB3+AD3</f>
        <v>0</v>
      </c>
      <c r="AG3" s="71">
        <f>IF((M3&lt;N3),"1-4 классах девочки превышают всего детей",IF(Z3&gt;Y3,"5-9 классах девочки превышают всего детей",IF(AF3&gt;AE3,"10-11 классах девочки превышают всего детей",)))</f>
        <v>0</v>
      </c>
      <c r="AI3" s="64" t="s">
        <v>174</v>
      </c>
    </row>
    <row r="4" spans="1:35" s="64" customFormat="1" ht="19.5" customHeight="1">
      <c r="A4" s="265" t="s">
        <v>61</v>
      </c>
      <c r="B4" s="262" t="s">
        <v>62</v>
      </c>
      <c r="C4" s="262" t="s">
        <v>63</v>
      </c>
      <c r="D4" s="255" t="s">
        <v>64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56"/>
      <c r="AG4" s="69"/>
    </row>
    <row r="5" spans="1:35" s="64" customFormat="1" ht="11.25" customHeight="1">
      <c r="A5" s="266"/>
      <c r="B5" s="262"/>
      <c r="C5" s="262"/>
      <c r="D5" s="259" t="s">
        <v>65</v>
      </c>
      <c r="E5" s="255" t="s">
        <v>24</v>
      </c>
      <c r="F5" s="256"/>
      <c r="G5" s="255" t="s">
        <v>25</v>
      </c>
      <c r="H5" s="256"/>
      <c r="I5" s="255" t="s">
        <v>26</v>
      </c>
      <c r="J5" s="256"/>
      <c r="K5" s="255" t="s">
        <v>27</v>
      </c>
      <c r="L5" s="256"/>
      <c r="M5" s="257" t="s">
        <v>66</v>
      </c>
      <c r="N5" s="258"/>
      <c r="O5" s="255" t="s">
        <v>28</v>
      </c>
      <c r="P5" s="256"/>
      <c r="Q5" s="255" t="s">
        <v>29</v>
      </c>
      <c r="R5" s="256"/>
      <c r="S5" s="255" t="s">
        <v>30</v>
      </c>
      <c r="T5" s="256"/>
      <c r="U5" s="255" t="s">
        <v>31</v>
      </c>
      <c r="V5" s="256"/>
      <c r="W5" s="255" t="s">
        <v>32</v>
      </c>
      <c r="X5" s="256"/>
      <c r="Y5" s="257" t="s">
        <v>67</v>
      </c>
      <c r="Z5" s="258"/>
      <c r="AA5" s="255" t="s">
        <v>33</v>
      </c>
      <c r="AB5" s="256"/>
      <c r="AC5" s="255" t="s">
        <v>34</v>
      </c>
      <c r="AD5" s="256"/>
      <c r="AE5" s="257" t="s">
        <v>68</v>
      </c>
      <c r="AF5" s="258"/>
      <c r="AG5" s="69"/>
    </row>
    <row r="6" spans="1:35" s="64" customFormat="1" ht="52.5" customHeight="1" thickBot="1">
      <c r="A6" s="267"/>
      <c r="B6" s="262"/>
      <c r="C6" s="262"/>
      <c r="D6" s="263"/>
      <c r="E6" s="74" t="s">
        <v>13</v>
      </c>
      <c r="F6" s="74" t="s">
        <v>70</v>
      </c>
      <c r="G6" s="74" t="s">
        <v>13</v>
      </c>
      <c r="H6" s="74" t="s">
        <v>70</v>
      </c>
      <c r="I6" s="74" t="s">
        <v>13</v>
      </c>
      <c r="J6" s="74" t="s">
        <v>70</v>
      </c>
      <c r="K6" s="74" t="s">
        <v>13</v>
      </c>
      <c r="L6" s="74" t="s">
        <v>70</v>
      </c>
      <c r="M6" s="243" t="s">
        <v>13</v>
      </c>
      <c r="N6" s="243" t="s">
        <v>69</v>
      </c>
      <c r="O6" s="74" t="s">
        <v>13</v>
      </c>
      <c r="P6" s="74" t="s">
        <v>70</v>
      </c>
      <c r="Q6" s="74" t="s">
        <v>13</v>
      </c>
      <c r="R6" s="74" t="s">
        <v>70</v>
      </c>
      <c r="S6" s="74" t="s">
        <v>13</v>
      </c>
      <c r="T6" s="74" t="s">
        <v>70</v>
      </c>
      <c r="U6" s="74" t="s">
        <v>13</v>
      </c>
      <c r="V6" s="74" t="s">
        <v>70</v>
      </c>
      <c r="W6" s="74" t="s">
        <v>13</v>
      </c>
      <c r="X6" s="74" t="s">
        <v>69</v>
      </c>
      <c r="Y6" s="243" t="s">
        <v>13</v>
      </c>
      <c r="Z6" s="243" t="s">
        <v>69</v>
      </c>
      <c r="AA6" s="74" t="s">
        <v>13</v>
      </c>
      <c r="AB6" s="74" t="s">
        <v>70</v>
      </c>
      <c r="AC6" s="74" t="s">
        <v>13</v>
      </c>
      <c r="AD6" s="74" t="s">
        <v>70</v>
      </c>
      <c r="AE6" s="243" t="s">
        <v>13</v>
      </c>
      <c r="AF6" s="243" t="s">
        <v>69</v>
      </c>
      <c r="AG6" s="69"/>
    </row>
    <row r="7" spans="1:35" s="64" customFormat="1" ht="15" thickBot="1">
      <c r="A7" s="248" t="s">
        <v>59</v>
      </c>
      <c r="B7" s="249" t="s">
        <v>60</v>
      </c>
      <c r="C7" s="249">
        <v>1</v>
      </c>
      <c r="D7" s="249">
        <v>2</v>
      </c>
      <c r="E7" s="249">
        <v>3</v>
      </c>
      <c r="F7" s="249">
        <v>4</v>
      </c>
      <c r="G7" s="249">
        <v>5</v>
      </c>
      <c r="H7" s="249">
        <v>6</v>
      </c>
      <c r="I7" s="249">
        <v>7</v>
      </c>
      <c r="J7" s="249">
        <v>8</v>
      </c>
      <c r="K7" s="249">
        <v>9</v>
      </c>
      <c r="L7" s="249">
        <v>10</v>
      </c>
      <c r="M7" s="249">
        <v>11</v>
      </c>
      <c r="N7" s="249">
        <v>12</v>
      </c>
      <c r="O7" s="249">
        <v>13</v>
      </c>
      <c r="P7" s="249">
        <v>14</v>
      </c>
      <c r="Q7" s="249">
        <v>15</v>
      </c>
      <c r="R7" s="249">
        <v>16</v>
      </c>
      <c r="S7" s="249">
        <v>17</v>
      </c>
      <c r="T7" s="249">
        <v>18</v>
      </c>
      <c r="U7" s="249">
        <v>19</v>
      </c>
      <c r="V7" s="249">
        <v>20</v>
      </c>
      <c r="W7" s="249">
        <v>21</v>
      </c>
      <c r="X7" s="249">
        <v>22</v>
      </c>
      <c r="Y7" s="249">
        <v>23</v>
      </c>
      <c r="Z7" s="249">
        <v>24</v>
      </c>
      <c r="AA7" s="249">
        <v>25</v>
      </c>
      <c r="AB7" s="249">
        <v>26</v>
      </c>
      <c r="AC7" s="249">
        <v>27</v>
      </c>
      <c r="AD7" s="249">
        <v>28</v>
      </c>
      <c r="AE7" s="249">
        <v>29</v>
      </c>
      <c r="AF7" s="249">
        <v>30</v>
      </c>
      <c r="AG7" s="70"/>
    </row>
    <row r="8" spans="1:35" s="64" customFormat="1" ht="22.5" thickBot="1">
      <c r="A8" s="62" t="s">
        <v>85</v>
      </c>
      <c r="B8" s="63">
        <v>1</v>
      </c>
      <c r="C8" s="250">
        <v>46</v>
      </c>
      <c r="D8" s="250">
        <v>24</v>
      </c>
      <c r="E8" s="254">
        <v>13</v>
      </c>
      <c r="F8" s="254">
        <v>6</v>
      </c>
      <c r="G8" s="254">
        <v>9</v>
      </c>
      <c r="H8" s="254">
        <v>4</v>
      </c>
      <c r="I8" s="254">
        <v>9</v>
      </c>
      <c r="J8" s="254">
        <v>7</v>
      </c>
      <c r="K8" s="254">
        <v>15</v>
      </c>
      <c r="L8" s="254">
        <v>7</v>
      </c>
      <c r="M8" s="254">
        <v>46</v>
      </c>
      <c r="N8" s="254">
        <v>24</v>
      </c>
      <c r="O8" s="254">
        <v>0</v>
      </c>
      <c r="P8" s="254">
        <v>0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4">
        <v>0</v>
      </c>
      <c r="Y8" s="254">
        <v>0</v>
      </c>
      <c r="Z8" s="254">
        <v>0</v>
      </c>
      <c r="AA8" s="254">
        <v>0</v>
      </c>
      <c r="AB8" s="254">
        <v>0</v>
      </c>
      <c r="AC8" s="254">
        <v>0</v>
      </c>
      <c r="AD8" s="254">
        <v>0</v>
      </c>
      <c r="AE8" s="254">
        <v>0</v>
      </c>
      <c r="AF8" s="254">
        <v>0</v>
      </c>
      <c r="AG8" s="71">
        <f t="shared" ref="AG8:AG17" si="0">IF((M8&lt;N8),"1-4 классах девочки превышают всего детей",IF(Z8&gt;Y8,"5-9 классах девочки превышают всего детей",IF(AF8&gt;AE8,"10-11 классах девочки превышают всего детей",)))</f>
        <v>0</v>
      </c>
      <c r="AH8" s="65"/>
    </row>
    <row r="9" spans="1:35" s="64" customFormat="1" ht="13.5" thickBot="1">
      <c r="A9" s="62" t="s">
        <v>44</v>
      </c>
      <c r="B9" s="63">
        <v>2</v>
      </c>
      <c r="C9" s="251">
        <f>+C10+C11+C18+C19+C20+C21+C22+C23+C24+C25+C26+C27</f>
        <v>0</v>
      </c>
      <c r="D9" s="251">
        <f>+D10+D11+D18+D19+D20+D21+D22+D23+D24+D25+D26+D27</f>
        <v>0</v>
      </c>
      <c r="E9" s="242">
        <f t="shared" ref="E9:N9" si="1">+E10+E11+E22+E23+E24+E25+E26+E27</f>
        <v>0</v>
      </c>
      <c r="F9" s="242">
        <f t="shared" si="1"/>
        <v>0</v>
      </c>
      <c r="G9" s="242">
        <f t="shared" si="1"/>
        <v>0</v>
      </c>
      <c r="H9" s="242">
        <f t="shared" si="1"/>
        <v>0</v>
      </c>
      <c r="I9" s="242">
        <f t="shared" si="1"/>
        <v>0</v>
      </c>
      <c r="J9" s="242">
        <f t="shared" si="1"/>
        <v>0</v>
      </c>
      <c r="K9" s="242">
        <f t="shared" si="1"/>
        <v>0</v>
      </c>
      <c r="L9" s="242">
        <f t="shared" si="1"/>
        <v>0</v>
      </c>
      <c r="M9" s="244">
        <f t="shared" si="1"/>
        <v>0</v>
      </c>
      <c r="N9" s="244">
        <f t="shared" si="1"/>
        <v>0</v>
      </c>
      <c r="O9" s="242">
        <f t="shared" ref="O9:Z9" si="2">+O10+O11+O18+O19+O21+O22+O23+O24+O25+O26+O27</f>
        <v>0</v>
      </c>
      <c r="P9" s="242">
        <f t="shared" si="2"/>
        <v>0</v>
      </c>
      <c r="Q9" s="242">
        <f t="shared" si="2"/>
        <v>0</v>
      </c>
      <c r="R9" s="242">
        <f t="shared" si="2"/>
        <v>0</v>
      </c>
      <c r="S9" s="242">
        <f t="shared" si="2"/>
        <v>0</v>
      </c>
      <c r="T9" s="242">
        <f t="shared" si="2"/>
        <v>0</v>
      </c>
      <c r="U9" s="242">
        <f t="shared" si="2"/>
        <v>0</v>
      </c>
      <c r="V9" s="242">
        <f t="shared" si="2"/>
        <v>0</v>
      </c>
      <c r="W9" s="242">
        <f t="shared" si="2"/>
        <v>0</v>
      </c>
      <c r="X9" s="242">
        <f t="shared" si="2"/>
        <v>0</v>
      </c>
      <c r="Y9" s="244">
        <f t="shared" si="2"/>
        <v>0</v>
      </c>
      <c r="Z9" s="244">
        <f t="shared" si="2"/>
        <v>0</v>
      </c>
      <c r="AA9" s="242">
        <f t="shared" ref="AA9:AF9" si="3">+AA10+AA11+AA18+AA19+AA20+AA21+AA22+AA23+AA24+AA25+AA26+AA27</f>
        <v>0</v>
      </c>
      <c r="AB9" s="242">
        <f t="shared" si="3"/>
        <v>0</v>
      </c>
      <c r="AC9" s="242">
        <f t="shared" si="3"/>
        <v>0</v>
      </c>
      <c r="AD9" s="242">
        <f t="shared" si="3"/>
        <v>0</v>
      </c>
      <c r="AE9" s="244">
        <f t="shared" si="3"/>
        <v>0</v>
      </c>
      <c r="AF9" s="244">
        <f t="shared" si="3"/>
        <v>0</v>
      </c>
      <c r="AG9" s="71">
        <f t="shared" si="0"/>
        <v>0</v>
      </c>
      <c r="AH9" s="65"/>
    </row>
    <row r="10" spans="1:35" s="64" customFormat="1" ht="25.5" customHeight="1" thickBot="1">
      <c r="A10" s="76" t="s">
        <v>184</v>
      </c>
      <c r="B10" s="63">
        <v>3</v>
      </c>
      <c r="C10" s="252">
        <f>+M10+Y10+AE10</f>
        <v>0</v>
      </c>
      <c r="D10" s="252">
        <f>+N10+Z10+AF10</f>
        <v>0</v>
      </c>
      <c r="E10" s="73"/>
      <c r="F10" s="73"/>
      <c r="G10" s="73"/>
      <c r="H10" s="73"/>
      <c r="I10" s="73"/>
      <c r="J10" s="73"/>
      <c r="K10" s="73"/>
      <c r="L10" s="73"/>
      <c r="M10" s="244">
        <f>+E10+G10+I10+K10</f>
        <v>0</v>
      </c>
      <c r="N10" s="244">
        <f>+F10+H10+J10+L10</f>
        <v>0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244">
        <f>+O10+Q10+S10+U10+W10</f>
        <v>0</v>
      </c>
      <c r="Z10" s="244">
        <f>+P10+R10+T10+V10+X10</f>
        <v>0</v>
      </c>
      <c r="AA10" s="73"/>
      <c r="AB10" s="73"/>
      <c r="AC10" s="73"/>
      <c r="AD10" s="73"/>
      <c r="AE10" s="244">
        <f>+AA10+AC10</f>
        <v>0</v>
      </c>
      <c r="AF10" s="244">
        <f>+AB10+AD10</f>
        <v>0</v>
      </c>
      <c r="AG10" s="71">
        <f t="shared" si="0"/>
        <v>0</v>
      </c>
      <c r="AH10" s="65"/>
    </row>
    <row r="11" spans="1:35" s="64" customFormat="1" ht="13.5" customHeight="1" thickBot="1">
      <c r="A11" s="75" t="s">
        <v>71</v>
      </c>
      <c r="B11" s="63">
        <v>4</v>
      </c>
      <c r="C11" s="252">
        <f>+C12+C13+C14+C15+C16+C17</f>
        <v>0</v>
      </c>
      <c r="D11" s="252">
        <f>+D12+D13+D14+D15+D16+D17</f>
        <v>0</v>
      </c>
      <c r="E11" s="242">
        <f>+E12+E13+E14+E15+E16+E17</f>
        <v>0</v>
      </c>
      <c r="F11" s="242">
        <f t="shared" ref="F11:L11" si="4">+F12+F13+F14+F15+F16+F17</f>
        <v>0</v>
      </c>
      <c r="G11" s="242">
        <f t="shared" si="4"/>
        <v>0</v>
      </c>
      <c r="H11" s="242">
        <f t="shared" si="4"/>
        <v>0</v>
      </c>
      <c r="I11" s="242">
        <f t="shared" si="4"/>
        <v>0</v>
      </c>
      <c r="J11" s="242">
        <f t="shared" si="4"/>
        <v>0</v>
      </c>
      <c r="K11" s="242">
        <f t="shared" si="4"/>
        <v>0</v>
      </c>
      <c r="L11" s="242">
        <f t="shared" si="4"/>
        <v>0</v>
      </c>
      <c r="M11" s="244">
        <f>+M12+M13+M14+M15+M16+M17</f>
        <v>0</v>
      </c>
      <c r="N11" s="244">
        <f>+N12+N13+N14+N15+N16+N17</f>
        <v>0</v>
      </c>
      <c r="O11" s="242">
        <f>+O12+O13+O14+O15+O16+O17</f>
        <v>0</v>
      </c>
      <c r="P11" s="242">
        <f t="shared" ref="P11:X11" si="5">+P12+P13+P14+P15+P16+P17</f>
        <v>0</v>
      </c>
      <c r="Q11" s="242">
        <f t="shared" si="5"/>
        <v>0</v>
      </c>
      <c r="R11" s="242">
        <f t="shared" si="5"/>
        <v>0</v>
      </c>
      <c r="S11" s="242">
        <f t="shared" si="5"/>
        <v>0</v>
      </c>
      <c r="T11" s="242">
        <f t="shared" si="5"/>
        <v>0</v>
      </c>
      <c r="U11" s="242">
        <f t="shared" si="5"/>
        <v>0</v>
      </c>
      <c r="V11" s="242">
        <f t="shared" si="5"/>
        <v>0</v>
      </c>
      <c r="W11" s="242">
        <f t="shared" si="5"/>
        <v>0</v>
      </c>
      <c r="X11" s="242">
        <f t="shared" si="5"/>
        <v>0</v>
      </c>
      <c r="Y11" s="244">
        <f>+Y12+Y13+Y14+Y15+Y16+Y17</f>
        <v>0</v>
      </c>
      <c r="Z11" s="244">
        <f>+Z12+Z13+Z14+Z15+Z16+Z17</f>
        <v>0</v>
      </c>
      <c r="AA11" s="242">
        <f>+AA12+AA13+AA14+AA15+AA16+AA17</f>
        <v>0</v>
      </c>
      <c r="AB11" s="242">
        <f t="shared" ref="AB11:AD11" si="6">+AB12+AB13+AB14+AB15+AB16+AB17</f>
        <v>0</v>
      </c>
      <c r="AC11" s="242">
        <f t="shared" si="6"/>
        <v>0</v>
      </c>
      <c r="AD11" s="242">
        <f t="shared" si="6"/>
        <v>0</v>
      </c>
      <c r="AE11" s="244">
        <f>+AE12+AE13+AE14+AE15+AE16+AE17</f>
        <v>0</v>
      </c>
      <c r="AF11" s="244">
        <f>+AF12+AF13+AF14+AF15+AF16+AF17</f>
        <v>0</v>
      </c>
      <c r="AG11" s="71">
        <f t="shared" si="0"/>
        <v>0</v>
      </c>
      <c r="AH11" s="65"/>
    </row>
    <row r="12" spans="1:35" s="64" customFormat="1" ht="15.75" customHeight="1" thickBot="1">
      <c r="A12" s="75" t="s">
        <v>84</v>
      </c>
      <c r="B12" s="63">
        <v>5</v>
      </c>
      <c r="C12" s="253">
        <f t="shared" ref="C12:D17" si="7">+M12+Y12+AE12</f>
        <v>0</v>
      </c>
      <c r="D12" s="252">
        <f t="shared" si="7"/>
        <v>0</v>
      </c>
      <c r="E12" s="73"/>
      <c r="F12" s="73"/>
      <c r="G12" s="73"/>
      <c r="H12" s="73"/>
      <c r="I12" s="73"/>
      <c r="J12" s="73"/>
      <c r="K12" s="73"/>
      <c r="L12" s="73"/>
      <c r="M12" s="244">
        <f>+E12+G12+I12+K12</f>
        <v>0</v>
      </c>
      <c r="N12" s="244">
        <f>+F12+H12+J12+L12</f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244">
        <f t="shared" ref="Y12:Y19" si="8">+O12+Q12+S12+U12+W12</f>
        <v>0</v>
      </c>
      <c r="Z12" s="244">
        <f t="shared" ref="Z12:Z19" si="9">+P12+R12+T12+V12+X12</f>
        <v>0</v>
      </c>
      <c r="AA12" s="73"/>
      <c r="AB12" s="73"/>
      <c r="AC12" s="73"/>
      <c r="AD12" s="73"/>
      <c r="AE12" s="244">
        <f t="shared" ref="AE12:AE27" si="10">+AA12+AC12</f>
        <v>0</v>
      </c>
      <c r="AF12" s="244">
        <f t="shared" ref="AF12:AF27" si="11">+AB12+AD12</f>
        <v>0</v>
      </c>
      <c r="AG12" s="71">
        <f t="shared" si="0"/>
        <v>0</v>
      </c>
      <c r="AH12" s="65"/>
    </row>
    <row r="13" spans="1:35" s="64" customFormat="1" ht="15.75" customHeight="1" thickBot="1">
      <c r="A13" s="75" t="s">
        <v>72</v>
      </c>
      <c r="B13" s="63">
        <v>6</v>
      </c>
      <c r="C13" s="253">
        <f t="shared" si="7"/>
        <v>0</v>
      </c>
      <c r="D13" s="252">
        <f t="shared" si="7"/>
        <v>0</v>
      </c>
      <c r="E13" s="73"/>
      <c r="F13" s="73"/>
      <c r="G13" s="73"/>
      <c r="H13" s="73"/>
      <c r="I13" s="73"/>
      <c r="J13" s="73"/>
      <c r="K13" s="73"/>
      <c r="L13" s="73"/>
      <c r="M13" s="244">
        <f t="shared" ref="M13:N17" si="12">+E13+G13+I13+K13</f>
        <v>0</v>
      </c>
      <c r="N13" s="244">
        <f t="shared" si="12"/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244">
        <f t="shared" si="8"/>
        <v>0</v>
      </c>
      <c r="Z13" s="244">
        <f t="shared" si="9"/>
        <v>0</v>
      </c>
      <c r="AA13" s="73"/>
      <c r="AB13" s="73"/>
      <c r="AC13" s="73"/>
      <c r="AD13" s="73"/>
      <c r="AE13" s="244">
        <f t="shared" si="10"/>
        <v>0</v>
      </c>
      <c r="AF13" s="244">
        <f t="shared" si="11"/>
        <v>0</v>
      </c>
      <c r="AG13" s="71">
        <f t="shared" si="0"/>
        <v>0</v>
      </c>
      <c r="AH13" s="65"/>
    </row>
    <row r="14" spans="1:35" s="64" customFormat="1" ht="15" customHeight="1" thickBot="1">
      <c r="A14" s="75" t="s">
        <v>45</v>
      </c>
      <c r="B14" s="63">
        <v>7</v>
      </c>
      <c r="C14" s="253">
        <f t="shared" si="7"/>
        <v>0</v>
      </c>
      <c r="D14" s="252">
        <f t="shared" si="7"/>
        <v>0</v>
      </c>
      <c r="E14" s="73"/>
      <c r="F14" s="73"/>
      <c r="G14" s="73"/>
      <c r="H14" s="73"/>
      <c r="I14" s="73"/>
      <c r="J14" s="73"/>
      <c r="K14" s="73"/>
      <c r="L14" s="73"/>
      <c r="M14" s="244">
        <f t="shared" si="12"/>
        <v>0</v>
      </c>
      <c r="N14" s="244">
        <f t="shared" si="12"/>
        <v>0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244">
        <f t="shared" si="8"/>
        <v>0</v>
      </c>
      <c r="Z14" s="244">
        <f t="shared" si="9"/>
        <v>0</v>
      </c>
      <c r="AA14" s="73"/>
      <c r="AB14" s="73"/>
      <c r="AC14" s="73"/>
      <c r="AD14" s="73"/>
      <c r="AE14" s="244">
        <f t="shared" si="10"/>
        <v>0</v>
      </c>
      <c r="AF14" s="244">
        <f t="shared" si="11"/>
        <v>0</v>
      </c>
      <c r="AG14" s="71">
        <f t="shared" si="0"/>
        <v>0</v>
      </c>
      <c r="AH14" s="65"/>
    </row>
    <row r="15" spans="1:35" s="64" customFormat="1" ht="14.25" customHeight="1" thickBot="1">
      <c r="A15" s="75" t="s">
        <v>73</v>
      </c>
      <c r="B15" s="63">
        <v>8</v>
      </c>
      <c r="C15" s="253">
        <f t="shared" si="7"/>
        <v>0</v>
      </c>
      <c r="D15" s="252">
        <f t="shared" si="7"/>
        <v>0</v>
      </c>
      <c r="E15" s="73"/>
      <c r="F15" s="73"/>
      <c r="G15" s="73"/>
      <c r="H15" s="73"/>
      <c r="I15" s="73"/>
      <c r="J15" s="73"/>
      <c r="K15" s="73"/>
      <c r="L15" s="73"/>
      <c r="M15" s="244">
        <f t="shared" si="12"/>
        <v>0</v>
      </c>
      <c r="N15" s="244">
        <f t="shared" si="12"/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244">
        <f t="shared" si="8"/>
        <v>0</v>
      </c>
      <c r="Z15" s="244">
        <f t="shared" si="9"/>
        <v>0</v>
      </c>
      <c r="AA15" s="73"/>
      <c r="AB15" s="73"/>
      <c r="AC15" s="73"/>
      <c r="AD15" s="73"/>
      <c r="AE15" s="244">
        <f t="shared" si="10"/>
        <v>0</v>
      </c>
      <c r="AF15" s="244">
        <f t="shared" si="11"/>
        <v>0</v>
      </c>
      <c r="AG15" s="71">
        <f t="shared" si="0"/>
        <v>0</v>
      </c>
      <c r="AH15" s="65"/>
    </row>
    <row r="16" spans="1:35" s="64" customFormat="1" ht="13.5" customHeight="1" thickBot="1">
      <c r="A16" s="75" t="s">
        <v>74</v>
      </c>
      <c r="B16" s="63">
        <v>9</v>
      </c>
      <c r="C16" s="253">
        <f t="shared" si="7"/>
        <v>0</v>
      </c>
      <c r="D16" s="252">
        <f t="shared" si="7"/>
        <v>0</v>
      </c>
      <c r="E16" s="73"/>
      <c r="F16" s="73"/>
      <c r="G16" s="73"/>
      <c r="H16" s="73"/>
      <c r="I16" s="73"/>
      <c r="J16" s="73"/>
      <c r="K16" s="73"/>
      <c r="L16" s="73"/>
      <c r="M16" s="244">
        <f t="shared" si="12"/>
        <v>0</v>
      </c>
      <c r="N16" s="244">
        <f t="shared" si="12"/>
        <v>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244">
        <f t="shared" si="8"/>
        <v>0</v>
      </c>
      <c r="Z16" s="244">
        <f t="shared" si="9"/>
        <v>0</v>
      </c>
      <c r="AA16" s="73"/>
      <c r="AB16" s="73"/>
      <c r="AC16" s="73"/>
      <c r="AD16" s="73"/>
      <c r="AE16" s="244">
        <f t="shared" si="10"/>
        <v>0</v>
      </c>
      <c r="AF16" s="244">
        <f t="shared" si="11"/>
        <v>0</v>
      </c>
      <c r="AG16" s="71">
        <f t="shared" si="0"/>
        <v>0</v>
      </c>
      <c r="AH16" s="65"/>
    </row>
    <row r="17" spans="1:34" s="64" customFormat="1" ht="14.25" customHeight="1" thickBot="1">
      <c r="A17" s="75" t="s">
        <v>46</v>
      </c>
      <c r="B17" s="63">
        <v>10</v>
      </c>
      <c r="C17" s="253">
        <f t="shared" si="7"/>
        <v>0</v>
      </c>
      <c r="D17" s="252">
        <f t="shared" si="7"/>
        <v>0</v>
      </c>
      <c r="E17" s="73"/>
      <c r="F17" s="73"/>
      <c r="G17" s="73"/>
      <c r="H17" s="73"/>
      <c r="I17" s="73"/>
      <c r="J17" s="73"/>
      <c r="K17" s="73"/>
      <c r="L17" s="73"/>
      <c r="M17" s="244">
        <f t="shared" si="12"/>
        <v>0</v>
      </c>
      <c r="N17" s="244">
        <f t="shared" si="12"/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244">
        <f t="shared" si="8"/>
        <v>0</v>
      </c>
      <c r="Z17" s="244">
        <f t="shared" si="9"/>
        <v>0</v>
      </c>
      <c r="AA17" s="73"/>
      <c r="AB17" s="73"/>
      <c r="AC17" s="73"/>
      <c r="AD17" s="73"/>
      <c r="AE17" s="244">
        <f t="shared" si="10"/>
        <v>0</v>
      </c>
      <c r="AF17" s="244">
        <f t="shared" si="11"/>
        <v>0</v>
      </c>
      <c r="AG17" s="71">
        <f t="shared" si="0"/>
        <v>0</v>
      </c>
      <c r="AH17" s="65"/>
    </row>
    <row r="18" spans="1:34" s="64" customFormat="1" ht="24.75" customHeight="1" thickBot="1">
      <c r="A18" s="62" t="s">
        <v>185</v>
      </c>
      <c r="B18" s="63">
        <v>11</v>
      </c>
      <c r="C18" s="253">
        <f>Y18+AE18</f>
        <v>0</v>
      </c>
      <c r="D18" s="253">
        <f>Z18+AF18</f>
        <v>0</v>
      </c>
      <c r="E18" s="244" t="s">
        <v>0</v>
      </c>
      <c r="F18" s="244" t="s">
        <v>0</v>
      </c>
      <c r="G18" s="244" t="s">
        <v>0</v>
      </c>
      <c r="H18" s="244" t="s">
        <v>0</v>
      </c>
      <c r="I18" s="244" t="s">
        <v>0</v>
      </c>
      <c r="J18" s="244" t="s">
        <v>0</v>
      </c>
      <c r="K18" s="244" t="s">
        <v>0</v>
      </c>
      <c r="L18" s="244" t="s">
        <v>0</v>
      </c>
      <c r="M18" s="244" t="s">
        <v>0</v>
      </c>
      <c r="N18" s="244" t="s">
        <v>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244">
        <f t="shared" si="8"/>
        <v>0</v>
      </c>
      <c r="Z18" s="244">
        <f t="shared" si="9"/>
        <v>0</v>
      </c>
      <c r="AA18" s="73"/>
      <c r="AB18" s="73"/>
      <c r="AC18" s="73"/>
      <c r="AD18" s="73"/>
      <c r="AE18" s="244">
        <f t="shared" si="10"/>
        <v>0</v>
      </c>
      <c r="AF18" s="244">
        <f t="shared" si="11"/>
        <v>0</v>
      </c>
      <c r="AG18" s="71">
        <f>IF(Z18&gt;Y18,"5-9 классах девочки превышают всего детей",IF(AF18&gt;AE18,"10-11 классах девочки превышают всего детей",))</f>
        <v>0</v>
      </c>
      <c r="AH18" s="65"/>
    </row>
    <row r="19" spans="1:34" s="64" customFormat="1" ht="23.25" customHeight="1" thickBot="1">
      <c r="A19" s="62" t="s">
        <v>186</v>
      </c>
      <c r="B19" s="63">
        <v>12</v>
      </c>
      <c r="C19" s="253">
        <f>+Y19+AE19</f>
        <v>0</v>
      </c>
      <c r="D19" s="253">
        <f>+Z19+AF19</f>
        <v>0</v>
      </c>
      <c r="E19" s="244" t="s">
        <v>0</v>
      </c>
      <c r="F19" s="244" t="s">
        <v>0</v>
      </c>
      <c r="G19" s="244" t="s">
        <v>0</v>
      </c>
      <c r="H19" s="244" t="s">
        <v>0</v>
      </c>
      <c r="I19" s="244" t="s">
        <v>0</v>
      </c>
      <c r="J19" s="244" t="s">
        <v>0</v>
      </c>
      <c r="K19" s="244" t="s">
        <v>0</v>
      </c>
      <c r="L19" s="244" t="s">
        <v>0</v>
      </c>
      <c r="M19" s="244" t="s">
        <v>0</v>
      </c>
      <c r="N19" s="244" t="s">
        <v>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244">
        <f t="shared" si="8"/>
        <v>0</v>
      </c>
      <c r="Z19" s="244">
        <f t="shared" si="9"/>
        <v>0</v>
      </c>
      <c r="AA19" s="73"/>
      <c r="AB19" s="73"/>
      <c r="AC19" s="73"/>
      <c r="AD19" s="73"/>
      <c r="AE19" s="244">
        <f t="shared" si="10"/>
        <v>0</v>
      </c>
      <c r="AF19" s="244">
        <f t="shared" si="11"/>
        <v>0</v>
      </c>
      <c r="AG19" s="71">
        <f>IF(Z19&gt;Y19,"5-9 классах девочки превышают всего детей",IF(AF19&gt;AE19,"10-11 классах девочки превышают всего детей",))</f>
        <v>0</v>
      </c>
      <c r="AH19" s="65"/>
    </row>
    <row r="20" spans="1:34" s="64" customFormat="1" ht="18" customHeight="1" thickBot="1">
      <c r="A20" s="62" t="s">
        <v>187</v>
      </c>
      <c r="B20" s="63">
        <v>13</v>
      </c>
      <c r="C20" s="253">
        <f>+AE20</f>
        <v>0</v>
      </c>
      <c r="D20" s="253">
        <f>+AF20</f>
        <v>0</v>
      </c>
      <c r="E20" s="244" t="s">
        <v>0</v>
      </c>
      <c r="F20" s="244" t="s">
        <v>0</v>
      </c>
      <c r="G20" s="244" t="s">
        <v>0</v>
      </c>
      <c r="H20" s="244" t="s">
        <v>0</v>
      </c>
      <c r="I20" s="244" t="s">
        <v>0</v>
      </c>
      <c r="J20" s="244" t="s">
        <v>0</v>
      </c>
      <c r="K20" s="244" t="s">
        <v>0</v>
      </c>
      <c r="L20" s="244" t="s">
        <v>0</v>
      </c>
      <c r="M20" s="244" t="s">
        <v>0</v>
      </c>
      <c r="N20" s="244" t="s">
        <v>0</v>
      </c>
      <c r="O20" s="244" t="s">
        <v>0</v>
      </c>
      <c r="P20" s="244" t="s">
        <v>0</v>
      </c>
      <c r="Q20" s="244" t="s">
        <v>0</v>
      </c>
      <c r="R20" s="244" t="s">
        <v>0</v>
      </c>
      <c r="S20" s="244" t="s">
        <v>0</v>
      </c>
      <c r="T20" s="244" t="s">
        <v>0</v>
      </c>
      <c r="U20" s="244" t="s">
        <v>0</v>
      </c>
      <c r="V20" s="244" t="s">
        <v>0</v>
      </c>
      <c r="W20" s="244" t="s">
        <v>0</v>
      </c>
      <c r="X20" s="244" t="s">
        <v>0</v>
      </c>
      <c r="Y20" s="244" t="s">
        <v>0</v>
      </c>
      <c r="Z20" s="244" t="s">
        <v>0</v>
      </c>
      <c r="AA20" s="73"/>
      <c r="AB20" s="73"/>
      <c r="AC20" s="73"/>
      <c r="AD20" s="73"/>
      <c r="AE20" s="244">
        <f t="shared" si="10"/>
        <v>0</v>
      </c>
      <c r="AF20" s="244">
        <f t="shared" si="11"/>
        <v>0</v>
      </c>
      <c r="AG20" s="71">
        <f>IF(AF20&gt;AE20,"10-11 классах девочки превышают всего детей",)</f>
        <v>0</v>
      </c>
      <c r="AH20" s="65"/>
    </row>
    <row r="21" spans="1:34" s="64" customFormat="1" ht="24.75" customHeight="1" thickBot="1">
      <c r="A21" s="62" t="s">
        <v>75</v>
      </c>
      <c r="B21" s="63">
        <v>14</v>
      </c>
      <c r="C21" s="253">
        <f>+Y21+AE21</f>
        <v>0</v>
      </c>
      <c r="D21" s="253">
        <f>+Z21+AF21</f>
        <v>0</v>
      </c>
      <c r="E21" s="244" t="s">
        <v>0</v>
      </c>
      <c r="F21" s="244" t="s">
        <v>0</v>
      </c>
      <c r="G21" s="244" t="s">
        <v>0</v>
      </c>
      <c r="H21" s="244" t="s">
        <v>0</v>
      </c>
      <c r="I21" s="244" t="s">
        <v>0</v>
      </c>
      <c r="J21" s="244" t="s">
        <v>0</v>
      </c>
      <c r="K21" s="244" t="s">
        <v>0</v>
      </c>
      <c r="L21" s="244" t="s">
        <v>0</v>
      </c>
      <c r="M21" s="244" t="s">
        <v>0</v>
      </c>
      <c r="N21" s="244" t="s">
        <v>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244">
        <f t="shared" ref="Y21:Y27" si="13">+O21+Q21+S21+U21+W21</f>
        <v>0</v>
      </c>
      <c r="Z21" s="244">
        <f t="shared" ref="Z21:Z27" si="14">+P21+R21+T21+V21+X21</f>
        <v>0</v>
      </c>
      <c r="AA21" s="73"/>
      <c r="AB21" s="73"/>
      <c r="AC21" s="73"/>
      <c r="AD21" s="73"/>
      <c r="AE21" s="244">
        <f t="shared" si="10"/>
        <v>0</v>
      </c>
      <c r="AF21" s="244">
        <f t="shared" si="11"/>
        <v>0</v>
      </c>
      <c r="AG21" s="71">
        <f>IF(Z21&gt;Y21,"5-9 классах девочки превышают всего детей",IF(AF21&gt;AE21,"10-11 классах девочки превышают всего детей",))</f>
        <v>0</v>
      </c>
      <c r="AH21" s="65"/>
    </row>
    <row r="22" spans="1:34" s="64" customFormat="1" ht="34.5" customHeight="1" thickBot="1">
      <c r="A22" s="62" t="s">
        <v>83</v>
      </c>
      <c r="B22" s="63">
        <v>15</v>
      </c>
      <c r="C22" s="253">
        <f t="shared" ref="C22:D27" si="15">+M22+Y22+AE22</f>
        <v>0</v>
      </c>
      <c r="D22" s="253">
        <f t="shared" si="15"/>
        <v>0</v>
      </c>
      <c r="E22" s="73"/>
      <c r="F22" s="73"/>
      <c r="G22" s="73"/>
      <c r="H22" s="73"/>
      <c r="I22" s="73"/>
      <c r="J22" s="73"/>
      <c r="K22" s="73"/>
      <c r="L22" s="73"/>
      <c r="M22" s="244">
        <f t="shared" ref="M22:M27" si="16">+E22+G22+I22+K22</f>
        <v>0</v>
      </c>
      <c r="N22" s="244">
        <f t="shared" ref="N22:N27" si="17">+F22+H22+J22+L22</f>
        <v>0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44">
        <f t="shared" si="13"/>
        <v>0</v>
      </c>
      <c r="Z22" s="244">
        <f t="shared" si="14"/>
        <v>0</v>
      </c>
      <c r="AA22" s="73"/>
      <c r="AB22" s="73"/>
      <c r="AC22" s="73"/>
      <c r="AD22" s="73"/>
      <c r="AE22" s="244">
        <f t="shared" si="10"/>
        <v>0</v>
      </c>
      <c r="AF22" s="244">
        <f t="shared" si="11"/>
        <v>0</v>
      </c>
      <c r="AG22" s="71">
        <f>IF((M22&lt;N22),"1-4 классах девочки превышают всего детей",IF(Z22&gt;Y22,"5-9 классах девочки превышают всего детей",IF(AF22&gt;AE22,"10-11 классах девочки превышают всего детей",)))</f>
        <v>0</v>
      </c>
      <c r="AH22" s="65"/>
    </row>
    <row r="23" spans="1:34" s="64" customFormat="1" ht="24" customHeight="1" thickBot="1">
      <c r="A23" s="62" t="s">
        <v>49</v>
      </c>
      <c r="B23" s="63">
        <v>16</v>
      </c>
      <c r="C23" s="253">
        <f t="shared" si="15"/>
        <v>0</v>
      </c>
      <c r="D23" s="253">
        <f t="shared" si="15"/>
        <v>0</v>
      </c>
      <c r="E23" s="73"/>
      <c r="F23" s="73"/>
      <c r="G23" s="73"/>
      <c r="H23" s="73"/>
      <c r="I23" s="73"/>
      <c r="J23" s="73"/>
      <c r="K23" s="73"/>
      <c r="L23" s="73"/>
      <c r="M23" s="244">
        <f t="shared" si="16"/>
        <v>0</v>
      </c>
      <c r="N23" s="244">
        <f t="shared" si="17"/>
        <v>0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244">
        <f t="shared" si="13"/>
        <v>0</v>
      </c>
      <c r="Z23" s="244">
        <f t="shared" si="14"/>
        <v>0</v>
      </c>
      <c r="AA23" s="73"/>
      <c r="AB23" s="73"/>
      <c r="AC23" s="73"/>
      <c r="AD23" s="73"/>
      <c r="AE23" s="244">
        <f t="shared" si="10"/>
        <v>0</v>
      </c>
      <c r="AF23" s="244">
        <f t="shared" si="11"/>
        <v>0</v>
      </c>
      <c r="AG23" s="71">
        <f t="shared" ref="AG23:AG39" si="18">IF((M23&lt;N23),"1-4 классах девочки превышают всего детей",IF(Z23&gt;Y23,"5-9 классах девочки превышают всего детей",IF(AF23&gt;AE23,"10-11 классах девочки превышают всего детей",)))</f>
        <v>0</v>
      </c>
      <c r="AH23" s="65"/>
    </row>
    <row r="24" spans="1:34" s="64" customFormat="1" ht="13.5" thickBot="1">
      <c r="A24" s="62" t="s">
        <v>50</v>
      </c>
      <c r="B24" s="63">
        <v>17</v>
      </c>
      <c r="C24" s="253">
        <f t="shared" si="15"/>
        <v>0</v>
      </c>
      <c r="D24" s="253">
        <f t="shared" si="15"/>
        <v>0</v>
      </c>
      <c r="E24" s="73"/>
      <c r="F24" s="73"/>
      <c r="G24" s="73"/>
      <c r="H24" s="73"/>
      <c r="I24" s="73"/>
      <c r="J24" s="73"/>
      <c r="K24" s="73"/>
      <c r="L24" s="73"/>
      <c r="M24" s="244">
        <f t="shared" si="16"/>
        <v>0</v>
      </c>
      <c r="N24" s="244">
        <f t="shared" si="17"/>
        <v>0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244">
        <f t="shared" si="13"/>
        <v>0</v>
      </c>
      <c r="Z24" s="244">
        <f t="shared" si="14"/>
        <v>0</v>
      </c>
      <c r="AA24" s="73"/>
      <c r="AB24" s="73"/>
      <c r="AC24" s="73"/>
      <c r="AD24" s="73"/>
      <c r="AE24" s="244">
        <f t="shared" si="10"/>
        <v>0</v>
      </c>
      <c r="AF24" s="244">
        <f t="shared" si="11"/>
        <v>0</v>
      </c>
      <c r="AG24" s="71">
        <f t="shared" si="18"/>
        <v>0</v>
      </c>
      <c r="AH24" s="65"/>
    </row>
    <row r="25" spans="1:34" s="64" customFormat="1" ht="13.5" thickBot="1">
      <c r="A25" s="62" t="s">
        <v>51</v>
      </c>
      <c r="B25" s="63">
        <v>18</v>
      </c>
      <c r="C25" s="253">
        <f t="shared" si="15"/>
        <v>0</v>
      </c>
      <c r="D25" s="253">
        <f t="shared" si="15"/>
        <v>0</v>
      </c>
      <c r="E25" s="73"/>
      <c r="F25" s="73"/>
      <c r="G25" s="73"/>
      <c r="H25" s="73"/>
      <c r="I25" s="73"/>
      <c r="J25" s="73"/>
      <c r="K25" s="73"/>
      <c r="L25" s="73"/>
      <c r="M25" s="244">
        <f t="shared" si="16"/>
        <v>0</v>
      </c>
      <c r="N25" s="244">
        <f t="shared" si="17"/>
        <v>0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244">
        <f t="shared" si="13"/>
        <v>0</v>
      </c>
      <c r="Z25" s="244">
        <f t="shared" si="14"/>
        <v>0</v>
      </c>
      <c r="AA25" s="73"/>
      <c r="AB25" s="73"/>
      <c r="AC25" s="73"/>
      <c r="AD25" s="73"/>
      <c r="AE25" s="244">
        <f t="shared" si="10"/>
        <v>0</v>
      </c>
      <c r="AF25" s="244">
        <f t="shared" si="11"/>
        <v>0</v>
      </c>
      <c r="AG25" s="71">
        <f t="shared" si="18"/>
        <v>0</v>
      </c>
      <c r="AH25" s="65"/>
    </row>
    <row r="26" spans="1:34" s="64" customFormat="1" ht="26.25" customHeight="1" thickBot="1">
      <c r="A26" s="62" t="s">
        <v>52</v>
      </c>
      <c r="B26" s="63">
        <v>19</v>
      </c>
      <c r="C26" s="253">
        <f t="shared" si="15"/>
        <v>0</v>
      </c>
      <c r="D26" s="253">
        <f t="shared" si="15"/>
        <v>0</v>
      </c>
      <c r="E26" s="73"/>
      <c r="F26" s="73"/>
      <c r="G26" s="73"/>
      <c r="H26" s="73"/>
      <c r="I26" s="73"/>
      <c r="J26" s="73"/>
      <c r="K26" s="73"/>
      <c r="L26" s="73"/>
      <c r="M26" s="244">
        <f t="shared" si="16"/>
        <v>0</v>
      </c>
      <c r="N26" s="244">
        <f t="shared" si="17"/>
        <v>0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244">
        <f t="shared" si="13"/>
        <v>0</v>
      </c>
      <c r="Z26" s="244">
        <f t="shared" si="14"/>
        <v>0</v>
      </c>
      <c r="AA26" s="73"/>
      <c r="AB26" s="73"/>
      <c r="AC26" s="73"/>
      <c r="AD26" s="73"/>
      <c r="AE26" s="244">
        <f t="shared" si="10"/>
        <v>0</v>
      </c>
      <c r="AF26" s="244">
        <f t="shared" si="11"/>
        <v>0</v>
      </c>
      <c r="AG26" s="71">
        <f t="shared" si="18"/>
        <v>0</v>
      </c>
      <c r="AH26" s="65"/>
    </row>
    <row r="27" spans="1:34" s="64" customFormat="1" ht="14.25" customHeight="1" thickBot="1">
      <c r="A27" s="62" t="s">
        <v>53</v>
      </c>
      <c r="B27" s="63">
        <v>20</v>
      </c>
      <c r="C27" s="253">
        <f t="shared" si="15"/>
        <v>0</v>
      </c>
      <c r="D27" s="253">
        <f t="shared" si="15"/>
        <v>0</v>
      </c>
      <c r="E27" s="73"/>
      <c r="F27" s="73"/>
      <c r="G27" s="73"/>
      <c r="H27" s="73"/>
      <c r="I27" s="73"/>
      <c r="J27" s="73"/>
      <c r="K27" s="73"/>
      <c r="L27" s="73"/>
      <c r="M27" s="244">
        <f t="shared" si="16"/>
        <v>0</v>
      </c>
      <c r="N27" s="244">
        <f t="shared" si="17"/>
        <v>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244">
        <f t="shared" si="13"/>
        <v>0</v>
      </c>
      <c r="Z27" s="244">
        <f t="shared" si="14"/>
        <v>0</v>
      </c>
      <c r="AA27" s="73"/>
      <c r="AB27" s="73"/>
      <c r="AC27" s="73"/>
      <c r="AD27" s="73"/>
      <c r="AE27" s="244">
        <f t="shared" si="10"/>
        <v>0</v>
      </c>
      <c r="AF27" s="244">
        <f t="shared" si="11"/>
        <v>0</v>
      </c>
      <c r="AG27" s="71">
        <f t="shared" si="18"/>
        <v>0</v>
      </c>
      <c r="AH27" s="65"/>
    </row>
    <row r="28" spans="1:34" s="64" customFormat="1" ht="12.75" customHeight="1" thickBot="1">
      <c r="A28" s="62" t="s">
        <v>54</v>
      </c>
      <c r="B28" s="63">
        <v>21</v>
      </c>
      <c r="C28" s="253">
        <f>C29+C30+C36+C37+C38</f>
        <v>0</v>
      </c>
      <c r="D28" s="253">
        <f>D29+D30+D36+D37+D38</f>
        <v>0</v>
      </c>
      <c r="E28" s="242">
        <f>E29+E30+E36+E37+E38</f>
        <v>0</v>
      </c>
      <c r="F28" s="242">
        <f>F29+F30+F36+F37+F38</f>
        <v>0</v>
      </c>
      <c r="G28" s="242">
        <f t="shared" ref="G28:L28" si="19">G30+G36+G37+G38</f>
        <v>0</v>
      </c>
      <c r="H28" s="242">
        <f t="shared" si="19"/>
        <v>0</v>
      </c>
      <c r="I28" s="242">
        <f t="shared" si="19"/>
        <v>0</v>
      </c>
      <c r="J28" s="242">
        <f t="shared" si="19"/>
        <v>0</v>
      </c>
      <c r="K28" s="242">
        <f t="shared" si="19"/>
        <v>0</v>
      </c>
      <c r="L28" s="242">
        <f t="shared" si="19"/>
        <v>0</v>
      </c>
      <c r="M28" s="244">
        <f>M29+M30+M36+M37+M38</f>
        <v>0</v>
      </c>
      <c r="N28" s="244">
        <f>N29+N30+N36+N37+N38</f>
        <v>0</v>
      </c>
      <c r="O28" s="242">
        <f t="shared" ref="O28:AF28" si="20">O30+O36+O37+O38</f>
        <v>0</v>
      </c>
      <c r="P28" s="242">
        <f t="shared" si="20"/>
        <v>0</v>
      </c>
      <c r="Q28" s="242">
        <f t="shared" si="20"/>
        <v>0</v>
      </c>
      <c r="R28" s="242">
        <f t="shared" si="20"/>
        <v>0</v>
      </c>
      <c r="S28" s="242">
        <f t="shared" si="20"/>
        <v>0</v>
      </c>
      <c r="T28" s="242">
        <f t="shared" si="20"/>
        <v>0</v>
      </c>
      <c r="U28" s="242">
        <f t="shared" si="20"/>
        <v>0</v>
      </c>
      <c r="V28" s="242">
        <f t="shared" si="20"/>
        <v>0</v>
      </c>
      <c r="W28" s="242">
        <f t="shared" si="20"/>
        <v>0</v>
      </c>
      <c r="X28" s="242">
        <f t="shared" si="20"/>
        <v>0</v>
      </c>
      <c r="Y28" s="244">
        <f t="shared" si="20"/>
        <v>0</v>
      </c>
      <c r="Z28" s="244">
        <f t="shared" si="20"/>
        <v>0</v>
      </c>
      <c r="AA28" s="242">
        <f t="shared" si="20"/>
        <v>0</v>
      </c>
      <c r="AB28" s="242">
        <f t="shared" si="20"/>
        <v>0</v>
      </c>
      <c r="AC28" s="242">
        <f t="shared" si="20"/>
        <v>0</v>
      </c>
      <c r="AD28" s="242">
        <f t="shared" si="20"/>
        <v>0</v>
      </c>
      <c r="AE28" s="244">
        <f t="shared" si="20"/>
        <v>0</v>
      </c>
      <c r="AF28" s="244">
        <f t="shared" si="20"/>
        <v>0</v>
      </c>
      <c r="AG28" s="71">
        <f t="shared" si="18"/>
        <v>0</v>
      </c>
      <c r="AH28" s="65"/>
    </row>
    <row r="29" spans="1:34" s="64" customFormat="1" ht="18" customHeight="1" thickBot="1">
      <c r="A29" s="62" t="s">
        <v>79</v>
      </c>
      <c r="B29" s="63">
        <v>22</v>
      </c>
      <c r="C29" s="253">
        <f>+M29</f>
        <v>0</v>
      </c>
      <c r="D29" s="253">
        <f>+N29</f>
        <v>0</v>
      </c>
      <c r="E29" s="72"/>
      <c r="F29" s="72"/>
      <c r="G29" s="245" t="s">
        <v>0</v>
      </c>
      <c r="H29" s="245" t="s">
        <v>0</v>
      </c>
      <c r="I29" s="245" t="s">
        <v>0</v>
      </c>
      <c r="J29" s="245" t="s">
        <v>0</v>
      </c>
      <c r="K29" s="245" t="s">
        <v>0</v>
      </c>
      <c r="L29" s="245" t="s">
        <v>0</v>
      </c>
      <c r="M29" s="244">
        <f>+E29</f>
        <v>0</v>
      </c>
      <c r="N29" s="244">
        <f>+F29</f>
        <v>0</v>
      </c>
      <c r="O29" s="245" t="s">
        <v>0</v>
      </c>
      <c r="P29" s="245" t="s">
        <v>0</v>
      </c>
      <c r="Q29" s="245" t="s">
        <v>0</v>
      </c>
      <c r="R29" s="245" t="s">
        <v>0</v>
      </c>
      <c r="S29" s="245" t="s">
        <v>0</v>
      </c>
      <c r="T29" s="245" t="s">
        <v>0</v>
      </c>
      <c r="U29" s="245" t="s">
        <v>0</v>
      </c>
      <c r="V29" s="245" t="s">
        <v>0</v>
      </c>
      <c r="W29" s="245" t="s">
        <v>0</v>
      </c>
      <c r="X29" s="245" t="s">
        <v>0</v>
      </c>
      <c r="Y29" s="244" t="s">
        <v>0</v>
      </c>
      <c r="Z29" s="244" t="s">
        <v>0</v>
      </c>
      <c r="AA29" s="245" t="s">
        <v>0</v>
      </c>
      <c r="AB29" s="245" t="s">
        <v>0</v>
      </c>
      <c r="AC29" s="245" t="s">
        <v>0</v>
      </c>
      <c r="AD29" s="245" t="s">
        <v>0</v>
      </c>
      <c r="AE29" s="244" t="s">
        <v>0</v>
      </c>
      <c r="AF29" s="244" t="s">
        <v>0</v>
      </c>
      <c r="AG29" s="71">
        <f>IF(M29&lt;N29,"1-4 классах девочки превышают всего детей",)</f>
        <v>0</v>
      </c>
      <c r="AH29" s="65"/>
    </row>
    <row r="30" spans="1:34" s="64" customFormat="1" ht="27" customHeight="1" thickBot="1">
      <c r="A30" s="62" t="s">
        <v>89</v>
      </c>
      <c r="B30" s="63">
        <v>23</v>
      </c>
      <c r="C30" s="253">
        <f>+C31+C32+C33+C34+C35</f>
        <v>0</v>
      </c>
      <c r="D30" s="253">
        <f>+D31+D32+D33+D34+D35</f>
        <v>0</v>
      </c>
      <c r="E30" s="242">
        <f t="shared" ref="E30:L30" si="21">+E31+E32+E33+E34+E35</f>
        <v>0</v>
      </c>
      <c r="F30" s="242">
        <f t="shared" si="21"/>
        <v>0</v>
      </c>
      <c r="G30" s="242">
        <f t="shared" si="21"/>
        <v>0</v>
      </c>
      <c r="H30" s="242">
        <f t="shared" si="21"/>
        <v>0</v>
      </c>
      <c r="I30" s="242">
        <f t="shared" si="21"/>
        <v>0</v>
      </c>
      <c r="J30" s="242">
        <f t="shared" si="21"/>
        <v>0</v>
      </c>
      <c r="K30" s="242">
        <f t="shared" si="21"/>
        <v>0</v>
      </c>
      <c r="L30" s="242">
        <f t="shared" si="21"/>
        <v>0</v>
      </c>
      <c r="M30" s="244">
        <f>+M31+M32+M33+M34+M35</f>
        <v>0</v>
      </c>
      <c r="N30" s="244">
        <f t="shared" ref="N30:AF30" si="22">+N31+N32+N33+N34+N35</f>
        <v>0</v>
      </c>
      <c r="O30" s="242">
        <f t="shared" si="22"/>
        <v>0</v>
      </c>
      <c r="P30" s="242">
        <f t="shared" si="22"/>
        <v>0</v>
      </c>
      <c r="Q30" s="242">
        <f t="shared" si="22"/>
        <v>0</v>
      </c>
      <c r="R30" s="242">
        <f t="shared" si="22"/>
        <v>0</v>
      </c>
      <c r="S30" s="242">
        <f t="shared" si="22"/>
        <v>0</v>
      </c>
      <c r="T30" s="242">
        <f t="shared" si="22"/>
        <v>0</v>
      </c>
      <c r="U30" s="242">
        <f t="shared" si="22"/>
        <v>0</v>
      </c>
      <c r="V30" s="242">
        <f t="shared" si="22"/>
        <v>0</v>
      </c>
      <c r="W30" s="242">
        <f t="shared" si="22"/>
        <v>0</v>
      </c>
      <c r="X30" s="242">
        <f t="shared" si="22"/>
        <v>0</v>
      </c>
      <c r="Y30" s="244">
        <f t="shared" si="22"/>
        <v>0</v>
      </c>
      <c r="Z30" s="244">
        <f t="shared" si="22"/>
        <v>0</v>
      </c>
      <c r="AA30" s="242">
        <f t="shared" si="22"/>
        <v>0</v>
      </c>
      <c r="AB30" s="242">
        <f t="shared" si="22"/>
        <v>0</v>
      </c>
      <c r="AC30" s="242">
        <f t="shared" si="22"/>
        <v>0</v>
      </c>
      <c r="AD30" s="242">
        <f t="shared" si="22"/>
        <v>0</v>
      </c>
      <c r="AE30" s="244">
        <f t="shared" si="22"/>
        <v>0</v>
      </c>
      <c r="AF30" s="244">
        <f t="shared" si="22"/>
        <v>0</v>
      </c>
      <c r="AG30" s="71">
        <f t="shared" si="18"/>
        <v>0</v>
      </c>
      <c r="AH30" s="65"/>
    </row>
    <row r="31" spans="1:34" s="64" customFormat="1" ht="15" customHeight="1" thickBot="1">
      <c r="A31" s="78" t="s">
        <v>81</v>
      </c>
      <c r="B31" s="63">
        <v>24</v>
      </c>
      <c r="C31" s="253">
        <f t="shared" ref="C31:C39" si="23">+M31+Y31+AE31</f>
        <v>0</v>
      </c>
      <c r="D31" s="253">
        <f t="shared" ref="D31:D39" si="24">+N31+Z31+AF31</f>
        <v>0</v>
      </c>
      <c r="E31" s="73"/>
      <c r="F31" s="73"/>
      <c r="G31" s="73"/>
      <c r="H31" s="73"/>
      <c r="I31" s="73"/>
      <c r="J31" s="73"/>
      <c r="K31" s="73"/>
      <c r="L31" s="73"/>
      <c r="M31" s="244">
        <f t="shared" ref="M31:M39" si="25">+E31+G31+I31+K31</f>
        <v>0</v>
      </c>
      <c r="N31" s="244">
        <f t="shared" ref="N31:N39" si="26">+F31+H31+J31+L31</f>
        <v>0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244">
        <f t="shared" ref="Y31:Y39" si="27">+O31+Q31+S31+U31+W31</f>
        <v>0</v>
      </c>
      <c r="Z31" s="244">
        <f t="shared" ref="Z31:Z39" si="28">+P31+R31+T31+V31+X31</f>
        <v>0</v>
      </c>
      <c r="AA31" s="73"/>
      <c r="AB31" s="73"/>
      <c r="AC31" s="73"/>
      <c r="AD31" s="73"/>
      <c r="AE31" s="244">
        <f t="shared" ref="AE31:AE39" si="29">+AA31+AC31</f>
        <v>0</v>
      </c>
      <c r="AF31" s="244">
        <f t="shared" ref="AF31:AF39" si="30">+AB31+AD31</f>
        <v>0</v>
      </c>
      <c r="AG31" s="71">
        <f t="shared" si="18"/>
        <v>0</v>
      </c>
      <c r="AH31" s="65"/>
    </row>
    <row r="32" spans="1:34" s="64" customFormat="1" ht="13.5" customHeight="1" thickBot="1">
      <c r="A32" s="75" t="s">
        <v>80</v>
      </c>
      <c r="B32" s="63">
        <v>25</v>
      </c>
      <c r="C32" s="253">
        <f t="shared" si="23"/>
        <v>0</v>
      </c>
      <c r="D32" s="253">
        <f t="shared" si="24"/>
        <v>0</v>
      </c>
      <c r="E32" s="73"/>
      <c r="F32" s="73"/>
      <c r="G32" s="73"/>
      <c r="H32" s="73"/>
      <c r="I32" s="73"/>
      <c r="J32" s="73"/>
      <c r="K32" s="73"/>
      <c r="L32" s="73"/>
      <c r="M32" s="244">
        <f t="shared" si="25"/>
        <v>0</v>
      </c>
      <c r="N32" s="244">
        <f t="shared" si="26"/>
        <v>0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244">
        <f t="shared" si="27"/>
        <v>0</v>
      </c>
      <c r="Z32" s="244">
        <f t="shared" si="28"/>
        <v>0</v>
      </c>
      <c r="AA32" s="73"/>
      <c r="AB32" s="73"/>
      <c r="AC32" s="73"/>
      <c r="AD32" s="73"/>
      <c r="AE32" s="244">
        <f t="shared" si="29"/>
        <v>0</v>
      </c>
      <c r="AF32" s="244">
        <f t="shared" si="30"/>
        <v>0</v>
      </c>
      <c r="AG32" s="71">
        <f t="shared" si="18"/>
        <v>0</v>
      </c>
      <c r="AH32" s="65"/>
    </row>
    <row r="33" spans="1:34" s="64" customFormat="1" ht="15.75" customHeight="1" thickBot="1">
      <c r="A33" s="75" t="s">
        <v>55</v>
      </c>
      <c r="B33" s="63">
        <v>26</v>
      </c>
      <c r="C33" s="253">
        <f t="shared" si="23"/>
        <v>0</v>
      </c>
      <c r="D33" s="253">
        <f t="shared" si="24"/>
        <v>0</v>
      </c>
      <c r="E33" s="73"/>
      <c r="F33" s="73"/>
      <c r="G33" s="73"/>
      <c r="H33" s="73"/>
      <c r="I33" s="73"/>
      <c r="J33" s="73"/>
      <c r="K33" s="73"/>
      <c r="L33" s="73"/>
      <c r="M33" s="244">
        <f t="shared" si="25"/>
        <v>0</v>
      </c>
      <c r="N33" s="244">
        <f t="shared" si="26"/>
        <v>0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244">
        <f t="shared" si="27"/>
        <v>0</v>
      </c>
      <c r="Z33" s="244">
        <f t="shared" si="28"/>
        <v>0</v>
      </c>
      <c r="AA33" s="73"/>
      <c r="AB33" s="73"/>
      <c r="AC33" s="73"/>
      <c r="AD33" s="73"/>
      <c r="AE33" s="244">
        <f t="shared" si="29"/>
        <v>0</v>
      </c>
      <c r="AF33" s="244">
        <f t="shared" si="30"/>
        <v>0</v>
      </c>
      <c r="AG33" s="71">
        <f t="shared" si="18"/>
        <v>0</v>
      </c>
      <c r="AH33" s="65"/>
    </row>
    <row r="34" spans="1:34" s="64" customFormat="1" ht="25.5" customHeight="1" thickBot="1">
      <c r="A34" s="75" t="s">
        <v>82</v>
      </c>
      <c r="B34" s="63">
        <v>27</v>
      </c>
      <c r="C34" s="253">
        <f t="shared" si="23"/>
        <v>0</v>
      </c>
      <c r="D34" s="253">
        <f t="shared" si="24"/>
        <v>0</v>
      </c>
      <c r="E34" s="73"/>
      <c r="F34" s="73"/>
      <c r="G34" s="73"/>
      <c r="H34" s="73"/>
      <c r="I34" s="73"/>
      <c r="J34" s="73"/>
      <c r="K34" s="73"/>
      <c r="L34" s="73"/>
      <c r="M34" s="244">
        <f t="shared" si="25"/>
        <v>0</v>
      </c>
      <c r="N34" s="244">
        <f t="shared" si="26"/>
        <v>0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244">
        <f t="shared" si="27"/>
        <v>0</v>
      </c>
      <c r="Z34" s="244">
        <f t="shared" si="28"/>
        <v>0</v>
      </c>
      <c r="AA34" s="73"/>
      <c r="AB34" s="73"/>
      <c r="AC34" s="73"/>
      <c r="AD34" s="73"/>
      <c r="AE34" s="244">
        <f t="shared" si="29"/>
        <v>0</v>
      </c>
      <c r="AF34" s="244">
        <f t="shared" si="30"/>
        <v>0</v>
      </c>
      <c r="AG34" s="71">
        <f t="shared" si="18"/>
        <v>0</v>
      </c>
      <c r="AH34" s="65"/>
    </row>
    <row r="35" spans="1:34" s="64" customFormat="1" ht="24.75" customHeight="1" thickBot="1">
      <c r="A35" s="75" t="s">
        <v>86</v>
      </c>
      <c r="B35" s="63">
        <v>28</v>
      </c>
      <c r="C35" s="253">
        <f t="shared" si="23"/>
        <v>0</v>
      </c>
      <c r="D35" s="253">
        <f t="shared" si="24"/>
        <v>0</v>
      </c>
      <c r="E35" s="73"/>
      <c r="F35" s="73"/>
      <c r="G35" s="73"/>
      <c r="H35" s="73"/>
      <c r="I35" s="73"/>
      <c r="J35" s="73"/>
      <c r="K35" s="73"/>
      <c r="L35" s="73"/>
      <c r="M35" s="244">
        <f t="shared" si="25"/>
        <v>0</v>
      </c>
      <c r="N35" s="244">
        <f t="shared" si="26"/>
        <v>0</v>
      </c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244">
        <f t="shared" si="27"/>
        <v>0</v>
      </c>
      <c r="Z35" s="244">
        <f t="shared" si="28"/>
        <v>0</v>
      </c>
      <c r="AA35" s="73"/>
      <c r="AB35" s="73"/>
      <c r="AC35" s="73"/>
      <c r="AD35" s="73"/>
      <c r="AE35" s="244">
        <f t="shared" si="29"/>
        <v>0</v>
      </c>
      <c r="AF35" s="244">
        <f t="shared" si="30"/>
        <v>0</v>
      </c>
      <c r="AG35" s="71">
        <f t="shared" si="18"/>
        <v>0</v>
      </c>
      <c r="AH35" s="65"/>
    </row>
    <row r="36" spans="1:34" s="64" customFormat="1" ht="13.5" customHeight="1" thickBot="1">
      <c r="A36" s="62" t="s">
        <v>56</v>
      </c>
      <c r="B36" s="63">
        <v>29</v>
      </c>
      <c r="C36" s="253">
        <f t="shared" si="23"/>
        <v>0</v>
      </c>
      <c r="D36" s="253">
        <f t="shared" si="24"/>
        <v>0</v>
      </c>
      <c r="E36" s="73"/>
      <c r="F36" s="73"/>
      <c r="G36" s="73"/>
      <c r="H36" s="73"/>
      <c r="I36" s="73"/>
      <c r="J36" s="73"/>
      <c r="K36" s="73"/>
      <c r="L36" s="73"/>
      <c r="M36" s="244">
        <f t="shared" si="25"/>
        <v>0</v>
      </c>
      <c r="N36" s="244">
        <f t="shared" si="26"/>
        <v>0</v>
      </c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244">
        <f t="shared" si="27"/>
        <v>0</v>
      </c>
      <c r="Z36" s="244">
        <f t="shared" si="28"/>
        <v>0</v>
      </c>
      <c r="AA36" s="73"/>
      <c r="AB36" s="73"/>
      <c r="AC36" s="73"/>
      <c r="AD36" s="73"/>
      <c r="AE36" s="244">
        <f t="shared" si="29"/>
        <v>0</v>
      </c>
      <c r="AF36" s="244">
        <f t="shared" si="30"/>
        <v>0</v>
      </c>
      <c r="AG36" s="71">
        <f t="shared" si="18"/>
        <v>0</v>
      </c>
      <c r="AH36" s="65"/>
    </row>
    <row r="37" spans="1:34" s="64" customFormat="1" ht="14.25" customHeight="1" thickBot="1">
      <c r="A37" s="62" t="s">
        <v>57</v>
      </c>
      <c r="B37" s="63">
        <v>30</v>
      </c>
      <c r="C37" s="253">
        <f t="shared" si="23"/>
        <v>0</v>
      </c>
      <c r="D37" s="253">
        <f t="shared" si="24"/>
        <v>0</v>
      </c>
      <c r="E37" s="73"/>
      <c r="F37" s="73"/>
      <c r="G37" s="73"/>
      <c r="H37" s="73"/>
      <c r="I37" s="73"/>
      <c r="J37" s="73"/>
      <c r="K37" s="73"/>
      <c r="L37" s="73"/>
      <c r="M37" s="244">
        <f t="shared" si="25"/>
        <v>0</v>
      </c>
      <c r="N37" s="244">
        <f t="shared" si="26"/>
        <v>0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244">
        <f t="shared" si="27"/>
        <v>0</v>
      </c>
      <c r="Z37" s="244">
        <f t="shared" si="28"/>
        <v>0</v>
      </c>
      <c r="AA37" s="73"/>
      <c r="AB37" s="73"/>
      <c r="AC37" s="73"/>
      <c r="AD37" s="73"/>
      <c r="AE37" s="244">
        <f t="shared" si="29"/>
        <v>0</v>
      </c>
      <c r="AF37" s="244">
        <f t="shared" si="30"/>
        <v>0</v>
      </c>
      <c r="AG37" s="71">
        <f t="shared" si="18"/>
        <v>0</v>
      </c>
      <c r="AH37" s="65"/>
    </row>
    <row r="38" spans="1:34" s="64" customFormat="1" ht="12.75" customHeight="1" thickBot="1">
      <c r="A38" s="62" t="s">
        <v>58</v>
      </c>
      <c r="B38" s="63">
        <v>31</v>
      </c>
      <c r="C38" s="253">
        <f t="shared" si="23"/>
        <v>0</v>
      </c>
      <c r="D38" s="253">
        <f t="shared" si="24"/>
        <v>0</v>
      </c>
      <c r="E38" s="73"/>
      <c r="F38" s="73"/>
      <c r="G38" s="73"/>
      <c r="H38" s="73"/>
      <c r="I38" s="73"/>
      <c r="J38" s="73"/>
      <c r="K38" s="73"/>
      <c r="L38" s="73"/>
      <c r="M38" s="244">
        <f t="shared" si="25"/>
        <v>0</v>
      </c>
      <c r="N38" s="244">
        <f t="shared" si="26"/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244">
        <f t="shared" si="27"/>
        <v>0</v>
      </c>
      <c r="Z38" s="244">
        <f t="shared" si="28"/>
        <v>0</v>
      </c>
      <c r="AA38" s="73"/>
      <c r="AB38" s="73"/>
      <c r="AC38" s="73"/>
      <c r="AD38" s="73"/>
      <c r="AE38" s="244">
        <f t="shared" si="29"/>
        <v>0</v>
      </c>
      <c r="AF38" s="244">
        <f t="shared" si="30"/>
        <v>0</v>
      </c>
      <c r="AG38" s="71">
        <f t="shared" si="18"/>
        <v>0</v>
      </c>
      <c r="AH38" s="65"/>
    </row>
    <row r="39" spans="1:34" s="64" customFormat="1" ht="22.5" thickBot="1">
      <c r="A39" s="62" t="s">
        <v>76</v>
      </c>
      <c r="B39" s="63">
        <v>32</v>
      </c>
      <c r="C39" s="245">
        <f t="shared" si="23"/>
        <v>46</v>
      </c>
      <c r="D39" s="245">
        <f t="shared" si="24"/>
        <v>24</v>
      </c>
      <c r="E39" s="244">
        <f t="shared" ref="E39:AD39" si="31">+E8-E9+E28</f>
        <v>13</v>
      </c>
      <c r="F39" s="244">
        <f t="shared" si="31"/>
        <v>6</v>
      </c>
      <c r="G39" s="244">
        <f t="shared" si="31"/>
        <v>9</v>
      </c>
      <c r="H39" s="244">
        <f t="shared" si="31"/>
        <v>4</v>
      </c>
      <c r="I39" s="244">
        <f t="shared" si="31"/>
        <v>9</v>
      </c>
      <c r="J39" s="244">
        <f t="shared" si="31"/>
        <v>7</v>
      </c>
      <c r="K39" s="244">
        <f t="shared" si="31"/>
        <v>15</v>
      </c>
      <c r="L39" s="244">
        <f t="shared" si="31"/>
        <v>7</v>
      </c>
      <c r="M39" s="244">
        <f t="shared" si="25"/>
        <v>46</v>
      </c>
      <c r="N39" s="244">
        <f t="shared" si="26"/>
        <v>24</v>
      </c>
      <c r="O39" s="244">
        <f t="shared" si="31"/>
        <v>0</v>
      </c>
      <c r="P39" s="244">
        <f t="shared" si="31"/>
        <v>0</v>
      </c>
      <c r="Q39" s="244">
        <f t="shared" si="31"/>
        <v>0</v>
      </c>
      <c r="R39" s="244">
        <f t="shared" si="31"/>
        <v>0</v>
      </c>
      <c r="S39" s="244">
        <f t="shared" si="31"/>
        <v>0</v>
      </c>
      <c r="T39" s="244">
        <f t="shared" si="31"/>
        <v>0</v>
      </c>
      <c r="U39" s="244">
        <f t="shared" si="31"/>
        <v>0</v>
      </c>
      <c r="V39" s="244">
        <f t="shared" si="31"/>
        <v>0</v>
      </c>
      <c r="W39" s="244">
        <f t="shared" si="31"/>
        <v>0</v>
      </c>
      <c r="X39" s="244">
        <f t="shared" si="31"/>
        <v>0</v>
      </c>
      <c r="Y39" s="244">
        <f t="shared" si="27"/>
        <v>0</v>
      </c>
      <c r="Z39" s="244">
        <f t="shared" si="28"/>
        <v>0</v>
      </c>
      <c r="AA39" s="244">
        <f t="shared" si="31"/>
        <v>0</v>
      </c>
      <c r="AB39" s="244">
        <f t="shared" si="31"/>
        <v>0</v>
      </c>
      <c r="AC39" s="244">
        <f t="shared" si="31"/>
        <v>0</v>
      </c>
      <c r="AD39" s="244">
        <f t="shared" si="31"/>
        <v>0</v>
      </c>
      <c r="AE39" s="244">
        <f t="shared" si="29"/>
        <v>0</v>
      </c>
      <c r="AF39" s="244">
        <f t="shared" si="30"/>
        <v>0</v>
      </c>
      <c r="AG39" s="71">
        <f t="shared" si="18"/>
        <v>0</v>
      </c>
      <c r="AH39" s="65"/>
    </row>
    <row r="40" spans="1:34" s="64" customFormat="1" ht="12.75">
      <c r="A40" s="165" t="s">
        <v>189</v>
      </c>
      <c r="B40" s="65"/>
      <c r="C40" s="163"/>
      <c r="D40" s="163"/>
      <c r="E40" s="68" t="str">
        <f>IF(E28=прибыл!K6,".","қате")</f>
        <v>.</v>
      </c>
      <c r="F40" s="68"/>
      <c r="G40" s="68" t="str">
        <f>IF(G28=прибыл!K7,".","қате")</f>
        <v>.</v>
      </c>
      <c r="H40" s="68"/>
      <c r="I40" s="68" t="str">
        <f>IF(I28=прибыл!K8,".","қате")</f>
        <v>.</v>
      </c>
      <c r="J40" s="68"/>
      <c r="K40" s="68" t="str">
        <f>IF(K28=прибыл!K9,".","қате")</f>
        <v>.</v>
      </c>
      <c r="L40" s="68"/>
      <c r="M40" s="68"/>
      <c r="N40" s="68"/>
      <c r="O40" s="68" t="str">
        <f>IF(O28=прибыл!K10,".","қате")</f>
        <v>.</v>
      </c>
      <c r="P40" s="68"/>
      <c r="Q40" s="68" t="str">
        <f>IF(Q28=прибыл!K11,".","қате")</f>
        <v>.</v>
      </c>
      <c r="R40" s="68"/>
      <c r="S40" s="68" t="str">
        <f>IF(S28=прибыл!K12,".","қате")</f>
        <v>.</v>
      </c>
      <c r="T40" s="68"/>
      <c r="U40" s="68" t="str">
        <f>IF(U28=прибыл!K13,".","қате")</f>
        <v>.</v>
      </c>
      <c r="V40" s="68"/>
      <c r="W40" s="68" t="str">
        <f>IF(W28=прибыл!K14,".","қате")</f>
        <v>.</v>
      </c>
      <c r="X40" s="68"/>
      <c r="Y40" s="68"/>
      <c r="Z40" s="68"/>
      <c r="AA40" s="68" t="str">
        <f>IF(AA28=прибыл!K15,".","қате")</f>
        <v>.</v>
      </c>
      <c r="AB40" s="68"/>
      <c r="AC40" s="68" t="str">
        <f>IF(AC28=прибыл!K16,".","қате")</f>
        <v>.</v>
      </c>
      <c r="AD40" s="68"/>
      <c r="AE40" s="68"/>
      <c r="AF40" s="68"/>
      <c r="AG40" s="164"/>
      <c r="AH40" s="65"/>
    </row>
    <row r="41" spans="1:34" s="64" customFormat="1" ht="27" customHeight="1">
      <c r="A41" s="19" t="s">
        <v>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1" t="s">
        <v>10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0"/>
    </row>
    <row r="42" spans="1:34" s="117" customFormat="1" ht="15.75" customHeight="1">
      <c r="A42" s="241" t="str">
        <f>$A1</f>
        <v>Мектеп</v>
      </c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 t="s">
        <v>214</v>
      </c>
      <c r="X42" s="238"/>
      <c r="Y42" s="239"/>
      <c r="Z42" s="240"/>
      <c r="AA42" s="238"/>
      <c r="AB42" s="238"/>
      <c r="AC42" s="239" t="s">
        <v>11</v>
      </c>
      <c r="AD42" s="238"/>
      <c r="AE42" s="238"/>
      <c r="AF42" s="238"/>
      <c r="AG42" s="116"/>
    </row>
    <row r="43" spans="1:34" s="64" customFormat="1" ht="15" customHeight="1" thickBot="1">
      <c r="A43" s="77"/>
      <c r="B43" s="123">
        <f>IF(C50=выбыл!D52,,"Число выбывших уч-ся не соответствует списку")</f>
        <v>0</v>
      </c>
      <c r="C43" s="67"/>
      <c r="D43" s="17"/>
      <c r="E43" s="68" t="str">
        <f>IF(E50=выбыл!K54,".","қате")</f>
        <v>.</v>
      </c>
      <c r="F43" s="68"/>
      <c r="G43" s="68" t="str">
        <f>IF(G50=выбыл!K55,".","қате")</f>
        <v>.</v>
      </c>
      <c r="H43" s="68"/>
      <c r="I43" s="68" t="str">
        <f>IF(I50=выбыл!K56,".","қате")</f>
        <v>.</v>
      </c>
      <c r="J43" s="68"/>
      <c r="K43" s="68" t="str">
        <f>IF(K50=выбыл!K57,".","қате")</f>
        <v>.</v>
      </c>
      <c r="L43" s="68"/>
      <c r="M43" s="68"/>
      <c r="N43" s="68"/>
      <c r="O43" s="68" t="str">
        <f>IF(O50=выбыл!K58,".","қате")</f>
        <v>.</v>
      </c>
      <c r="P43" s="68"/>
      <c r="Q43" s="68" t="str">
        <f>IF(Q50=выбыл!K59,".","қате")</f>
        <v>.</v>
      </c>
      <c r="R43" s="68"/>
      <c r="S43" s="68" t="str">
        <f>IF(S50=выбыл!K60,".","қате")</f>
        <v>.</v>
      </c>
      <c r="T43" s="68"/>
      <c r="U43" s="68" t="str">
        <f>IF(U50=выбыл!K61,".","қате")</f>
        <v>.</v>
      </c>
      <c r="V43" s="68"/>
      <c r="W43" s="68" t="str">
        <f>IF(W52=выбыл!K62,".","қате")</f>
        <v>.</v>
      </c>
      <c r="X43" s="68"/>
      <c r="Y43" s="68"/>
      <c r="Z43" s="68"/>
      <c r="AA43" s="68" t="str">
        <f>IF(AA52=выбыл!K63,".","қате")</f>
        <v>.</v>
      </c>
      <c r="AB43" s="68"/>
      <c r="AC43" s="68" t="str">
        <f>IF(AC52=выбыл!K64,".","қате")</f>
        <v>.</v>
      </c>
      <c r="AD43" s="68"/>
      <c r="AE43" s="68"/>
      <c r="AF43" s="68"/>
      <c r="AG43" s="67"/>
    </row>
    <row r="44" spans="1:34" s="64" customFormat="1" ht="15" customHeight="1" thickBot="1">
      <c r="A44" s="120" t="s">
        <v>173</v>
      </c>
      <c r="B44" s="123">
        <f>IF(C69=прибыл!D55,,"Число прибывших уч-ся не соответствует списку")</f>
        <v>0</v>
      </c>
      <c r="C44" s="121">
        <f>+M44+Y44+AE44</f>
        <v>0</v>
      </c>
      <c r="D44" s="122">
        <f>+N44+Z44+AF44</f>
        <v>0</v>
      </c>
      <c r="E44" s="73"/>
      <c r="F44" s="73"/>
      <c r="G44" s="73"/>
      <c r="H44" s="73"/>
      <c r="I44" s="73"/>
      <c r="J44" s="73"/>
      <c r="K44" s="73"/>
      <c r="L44" s="73"/>
      <c r="M44" s="242">
        <f>+E44+G44+I44+K44</f>
        <v>0</v>
      </c>
      <c r="N44" s="242">
        <f>+F44+H44+J44+L44</f>
        <v>0</v>
      </c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42">
        <f>+O44+Q44+S44+U44+W44</f>
        <v>0</v>
      </c>
      <c r="Z44" s="242">
        <f>+P44+R44+T44+V44+X44</f>
        <v>0</v>
      </c>
      <c r="AA44" s="73"/>
      <c r="AB44" s="73"/>
      <c r="AC44" s="73"/>
      <c r="AD44" s="73"/>
      <c r="AE44" s="242">
        <f>+AA44+AC44</f>
        <v>0</v>
      </c>
      <c r="AF44" s="242">
        <f>+AB44+AD44</f>
        <v>0</v>
      </c>
      <c r="AG44" s="67"/>
    </row>
    <row r="45" spans="1:34" s="64" customFormat="1" ht="19.5" customHeight="1">
      <c r="A45" s="259" t="s">
        <v>61</v>
      </c>
      <c r="B45" s="262" t="s">
        <v>204</v>
      </c>
      <c r="C45" s="259" t="s">
        <v>63</v>
      </c>
      <c r="D45" s="255" t="s">
        <v>64</v>
      </c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56"/>
      <c r="AG45" s="69"/>
    </row>
    <row r="46" spans="1:34" s="64" customFormat="1" ht="11.25" customHeight="1">
      <c r="A46" s="260"/>
      <c r="B46" s="262"/>
      <c r="C46" s="260"/>
      <c r="D46" s="259" t="s">
        <v>65</v>
      </c>
      <c r="E46" s="255" t="s">
        <v>24</v>
      </c>
      <c r="F46" s="256"/>
      <c r="G46" s="255" t="s">
        <v>25</v>
      </c>
      <c r="H46" s="256"/>
      <c r="I46" s="255" t="s">
        <v>26</v>
      </c>
      <c r="J46" s="256"/>
      <c r="K46" s="255" t="s">
        <v>27</v>
      </c>
      <c r="L46" s="256"/>
      <c r="M46" s="257" t="s">
        <v>66</v>
      </c>
      <c r="N46" s="258"/>
      <c r="O46" s="255" t="s">
        <v>28</v>
      </c>
      <c r="P46" s="256"/>
      <c r="Q46" s="255" t="s">
        <v>29</v>
      </c>
      <c r="R46" s="256"/>
      <c r="S46" s="255" t="s">
        <v>30</v>
      </c>
      <c r="T46" s="256"/>
      <c r="U46" s="255" t="s">
        <v>31</v>
      </c>
      <c r="V46" s="256"/>
      <c r="W46" s="255" t="s">
        <v>32</v>
      </c>
      <c r="X46" s="256"/>
      <c r="Y46" s="257" t="s">
        <v>67</v>
      </c>
      <c r="Z46" s="258"/>
      <c r="AA46" s="255" t="s">
        <v>33</v>
      </c>
      <c r="AB46" s="256"/>
      <c r="AC46" s="255" t="s">
        <v>34</v>
      </c>
      <c r="AD46" s="256"/>
      <c r="AE46" s="257" t="s">
        <v>68</v>
      </c>
      <c r="AF46" s="258"/>
      <c r="AG46" s="69"/>
    </row>
    <row r="47" spans="1:34" s="64" customFormat="1" ht="52.5" customHeight="1" thickBot="1">
      <c r="A47" s="261"/>
      <c r="B47" s="262"/>
      <c r="C47" s="263"/>
      <c r="D47" s="263"/>
      <c r="E47" s="74" t="s">
        <v>13</v>
      </c>
      <c r="F47" s="74" t="s">
        <v>70</v>
      </c>
      <c r="G47" s="74" t="s">
        <v>13</v>
      </c>
      <c r="H47" s="74" t="s">
        <v>70</v>
      </c>
      <c r="I47" s="74" t="s">
        <v>13</v>
      </c>
      <c r="J47" s="74" t="s">
        <v>70</v>
      </c>
      <c r="K47" s="74" t="s">
        <v>13</v>
      </c>
      <c r="L47" s="74" t="s">
        <v>70</v>
      </c>
      <c r="M47" s="243" t="s">
        <v>13</v>
      </c>
      <c r="N47" s="243" t="s">
        <v>69</v>
      </c>
      <c r="O47" s="74" t="s">
        <v>13</v>
      </c>
      <c r="P47" s="74" t="s">
        <v>70</v>
      </c>
      <c r="Q47" s="74" t="s">
        <v>13</v>
      </c>
      <c r="R47" s="74" t="s">
        <v>70</v>
      </c>
      <c r="S47" s="74" t="s">
        <v>13</v>
      </c>
      <c r="T47" s="74" t="s">
        <v>70</v>
      </c>
      <c r="U47" s="74" t="s">
        <v>13</v>
      </c>
      <c r="V47" s="74" t="s">
        <v>70</v>
      </c>
      <c r="W47" s="74" t="s">
        <v>13</v>
      </c>
      <c r="X47" s="74" t="s">
        <v>69</v>
      </c>
      <c r="Y47" s="243" t="s">
        <v>13</v>
      </c>
      <c r="Z47" s="243" t="s">
        <v>69</v>
      </c>
      <c r="AA47" s="74" t="s">
        <v>13</v>
      </c>
      <c r="AB47" s="74" t="s">
        <v>70</v>
      </c>
      <c r="AC47" s="74" t="s">
        <v>13</v>
      </c>
      <c r="AD47" s="74" t="s">
        <v>70</v>
      </c>
      <c r="AE47" s="243" t="s">
        <v>13</v>
      </c>
      <c r="AF47" s="243" t="s">
        <v>69</v>
      </c>
      <c r="AG47" s="69"/>
    </row>
    <row r="48" spans="1:34" s="64" customFormat="1" ht="15" thickBot="1">
      <c r="A48" s="248" t="s">
        <v>59</v>
      </c>
      <c r="B48" s="249" t="s">
        <v>60</v>
      </c>
      <c r="C48" s="249">
        <v>1</v>
      </c>
      <c r="D48" s="249">
        <v>2</v>
      </c>
      <c r="E48" s="249">
        <v>3</v>
      </c>
      <c r="F48" s="249">
        <v>4</v>
      </c>
      <c r="G48" s="249">
        <v>5</v>
      </c>
      <c r="H48" s="249">
        <v>6</v>
      </c>
      <c r="I48" s="249">
        <v>7</v>
      </c>
      <c r="J48" s="249">
        <v>8</v>
      </c>
      <c r="K48" s="249">
        <v>9</v>
      </c>
      <c r="L48" s="249">
        <v>10</v>
      </c>
      <c r="M48" s="249">
        <v>11</v>
      </c>
      <c r="N48" s="249">
        <v>12</v>
      </c>
      <c r="O48" s="249">
        <v>13</v>
      </c>
      <c r="P48" s="249">
        <v>14</v>
      </c>
      <c r="Q48" s="249">
        <v>15</v>
      </c>
      <c r="R48" s="249">
        <v>16</v>
      </c>
      <c r="S48" s="249">
        <v>17</v>
      </c>
      <c r="T48" s="249">
        <v>18</v>
      </c>
      <c r="U48" s="249">
        <v>19</v>
      </c>
      <c r="V48" s="249">
        <v>20</v>
      </c>
      <c r="W48" s="249">
        <v>21</v>
      </c>
      <c r="X48" s="249">
        <v>22</v>
      </c>
      <c r="Y48" s="249">
        <v>23</v>
      </c>
      <c r="Z48" s="249">
        <v>24</v>
      </c>
      <c r="AA48" s="249">
        <v>25</v>
      </c>
      <c r="AB48" s="249">
        <v>26</v>
      </c>
      <c r="AC48" s="249">
        <v>27</v>
      </c>
      <c r="AD48" s="249">
        <v>28</v>
      </c>
      <c r="AE48" s="249">
        <v>29</v>
      </c>
      <c r="AF48" s="249">
        <v>30</v>
      </c>
      <c r="AG48" s="70"/>
    </row>
    <row r="49" spans="1:34" s="64" customFormat="1" ht="22.5" thickBot="1">
      <c r="A49" s="62" t="s">
        <v>85</v>
      </c>
      <c r="B49" s="63">
        <v>1</v>
      </c>
      <c r="C49" s="250">
        <f>+M49+Y49+AE49</f>
        <v>46</v>
      </c>
      <c r="D49" s="250">
        <f>+N49+Z49+AF49</f>
        <v>24</v>
      </c>
      <c r="E49" s="254">
        <f>+E39</f>
        <v>13</v>
      </c>
      <c r="F49" s="254">
        <f t="shared" ref="F49:L49" si="32">+F39</f>
        <v>6</v>
      </c>
      <c r="G49" s="254">
        <f t="shared" si="32"/>
        <v>9</v>
      </c>
      <c r="H49" s="254">
        <f t="shared" si="32"/>
        <v>4</v>
      </c>
      <c r="I49" s="254">
        <f t="shared" si="32"/>
        <v>9</v>
      </c>
      <c r="J49" s="254">
        <f t="shared" si="32"/>
        <v>7</v>
      </c>
      <c r="K49" s="254">
        <f t="shared" si="32"/>
        <v>15</v>
      </c>
      <c r="L49" s="254">
        <f t="shared" si="32"/>
        <v>7</v>
      </c>
      <c r="M49" s="254">
        <f>+E49+G49+I49+K49</f>
        <v>46</v>
      </c>
      <c r="N49" s="254">
        <f>+F49+H49+J49+L49</f>
        <v>24</v>
      </c>
      <c r="O49" s="254">
        <f t="shared" ref="O49:X49" si="33">+O39</f>
        <v>0</v>
      </c>
      <c r="P49" s="254">
        <f t="shared" si="33"/>
        <v>0</v>
      </c>
      <c r="Q49" s="254">
        <f t="shared" si="33"/>
        <v>0</v>
      </c>
      <c r="R49" s="254">
        <f t="shared" si="33"/>
        <v>0</v>
      </c>
      <c r="S49" s="254">
        <f t="shared" si="33"/>
        <v>0</v>
      </c>
      <c r="T49" s="254">
        <f t="shared" si="33"/>
        <v>0</v>
      </c>
      <c r="U49" s="254">
        <f t="shared" si="33"/>
        <v>0</v>
      </c>
      <c r="V49" s="254">
        <f t="shared" si="33"/>
        <v>0</v>
      </c>
      <c r="W49" s="254">
        <f t="shared" si="33"/>
        <v>0</v>
      </c>
      <c r="X49" s="254">
        <f t="shared" si="33"/>
        <v>0</v>
      </c>
      <c r="Y49" s="254">
        <f>+O49+Q49+S49+U49+W49</f>
        <v>0</v>
      </c>
      <c r="Z49" s="254">
        <f>+P49+R49+T49+V49+X49</f>
        <v>0</v>
      </c>
      <c r="AA49" s="254">
        <f>+AA39</f>
        <v>0</v>
      </c>
      <c r="AB49" s="254">
        <f>+AB39</f>
        <v>0</v>
      </c>
      <c r="AC49" s="254">
        <f>+AC39</f>
        <v>0</v>
      </c>
      <c r="AD49" s="254">
        <f>+AD39</f>
        <v>0</v>
      </c>
      <c r="AE49" s="254">
        <f>+AA49+AC49</f>
        <v>0</v>
      </c>
      <c r="AF49" s="254">
        <f>+AB49+AD49</f>
        <v>0</v>
      </c>
      <c r="AG49" s="71">
        <f t="shared" ref="AG49:AG58" si="34">IF((M49&lt;N49),"1-4 классах девочки превышают всего детей",IF(Z49&gt;Y49,"5-9 классах девочки превышают всего детей",IF(AF49&gt;AE49,"10-11 классах девочки превышают всего детей",)))</f>
        <v>0</v>
      </c>
      <c r="AH49" s="65"/>
    </row>
    <row r="50" spans="1:34" s="64" customFormat="1" ht="13.5" thickBot="1">
      <c r="A50" s="62" t="s">
        <v>44</v>
      </c>
      <c r="B50" s="63">
        <v>2</v>
      </c>
      <c r="C50" s="251">
        <f>+C51+C52+C59+C60+C61+C62+C63+C64+C65+C66+C67+C68</f>
        <v>0</v>
      </c>
      <c r="D50" s="251">
        <f>+D51+D52+D59+D60+D61+D62+D63+D64+D65+D66+D67+D68</f>
        <v>0</v>
      </c>
      <c r="E50" s="242">
        <f t="shared" ref="E50:N50" si="35">+E51+E52+E63+E64+E65+E66+E67+E68</f>
        <v>0</v>
      </c>
      <c r="F50" s="242">
        <f t="shared" si="35"/>
        <v>0</v>
      </c>
      <c r="G50" s="242">
        <f t="shared" si="35"/>
        <v>0</v>
      </c>
      <c r="H50" s="242">
        <f t="shared" si="35"/>
        <v>0</v>
      </c>
      <c r="I50" s="242">
        <f t="shared" si="35"/>
        <v>0</v>
      </c>
      <c r="J50" s="242">
        <f t="shared" si="35"/>
        <v>0</v>
      </c>
      <c r="K50" s="242">
        <f t="shared" si="35"/>
        <v>0</v>
      </c>
      <c r="L50" s="242">
        <f t="shared" si="35"/>
        <v>0</v>
      </c>
      <c r="M50" s="244">
        <f t="shared" si="35"/>
        <v>0</v>
      </c>
      <c r="N50" s="244">
        <f t="shared" si="35"/>
        <v>0</v>
      </c>
      <c r="O50" s="242">
        <f t="shared" ref="O50:Z50" si="36">+O51+O52+O59+O60+O62+O63+O64+O65+O66+O67+O68</f>
        <v>0</v>
      </c>
      <c r="P50" s="242">
        <f t="shared" si="36"/>
        <v>0</v>
      </c>
      <c r="Q50" s="242">
        <f t="shared" si="36"/>
        <v>0</v>
      </c>
      <c r="R50" s="242">
        <f t="shared" si="36"/>
        <v>0</v>
      </c>
      <c r="S50" s="242">
        <f t="shared" si="36"/>
        <v>0</v>
      </c>
      <c r="T50" s="242">
        <f t="shared" si="36"/>
        <v>0</v>
      </c>
      <c r="U50" s="242">
        <f t="shared" si="36"/>
        <v>0</v>
      </c>
      <c r="V50" s="242">
        <f t="shared" si="36"/>
        <v>0</v>
      </c>
      <c r="W50" s="242">
        <f t="shared" si="36"/>
        <v>0</v>
      </c>
      <c r="X50" s="242">
        <f t="shared" si="36"/>
        <v>0</v>
      </c>
      <c r="Y50" s="244">
        <f t="shared" si="36"/>
        <v>0</v>
      </c>
      <c r="Z50" s="244">
        <f t="shared" si="36"/>
        <v>0</v>
      </c>
      <c r="AA50" s="242">
        <f t="shared" ref="AA50:AF50" si="37">+AA51+AA52+AA59+AA60+AA61+AA62+AA63+AA64+AA65+AA66+AA67+AA68</f>
        <v>0</v>
      </c>
      <c r="AB50" s="242">
        <f t="shared" si="37"/>
        <v>0</v>
      </c>
      <c r="AC50" s="242">
        <f t="shared" si="37"/>
        <v>0</v>
      </c>
      <c r="AD50" s="242">
        <f t="shared" si="37"/>
        <v>0</v>
      </c>
      <c r="AE50" s="244">
        <f t="shared" si="37"/>
        <v>0</v>
      </c>
      <c r="AF50" s="244">
        <f t="shared" si="37"/>
        <v>0</v>
      </c>
      <c r="AG50" s="71">
        <f t="shared" si="34"/>
        <v>0</v>
      </c>
      <c r="AH50" s="65"/>
    </row>
    <row r="51" spans="1:34" s="64" customFormat="1" ht="25.5" customHeight="1" thickBot="1">
      <c r="A51" s="76" t="s">
        <v>78</v>
      </c>
      <c r="B51" s="63">
        <v>3</v>
      </c>
      <c r="C51" s="252">
        <f>+M51+Y51+AE51</f>
        <v>0</v>
      </c>
      <c r="D51" s="252">
        <f>+N51+Z51+AF51</f>
        <v>0</v>
      </c>
      <c r="E51" s="73"/>
      <c r="F51" s="73"/>
      <c r="G51" s="73"/>
      <c r="H51" s="73"/>
      <c r="I51" s="73"/>
      <c r="J51" s="73"/>
      <c r="K51" s="73"/>
      <c r="L51" s="73"/>
      <c r="M51" s="244">
        <f>+E51+G51+I51+K51</f>
        <v>0</v>
      </c>
      <c r="N51" s="244">
        <f>+F51+H51+J51+L51</f>
        <v>0</v>
      </c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244">
        <f>+O51+Q51+S51+U51+W51</f>
        <v>0</v>
      </c>
      <c r="Z51" s="244">
        <f>+P51+R51+T51+V51+X51</f>
        <v>0</v>
      </c>
      <c r="AA51" s="73"/>
      <c r="AB51" s="73"/>
      <c r="AC51" s="73"/>
      <c r="AD51" s="73"/>
      <c r="AE51" s="244">
        <f>+AA51+AC51</f>
        <v>0</v>
      </c>
      <c r="AF51" s="244">
        <f>+AB51+AD51</f>
        <v>0</v>
      </c>
      <c r="AG51" s="71">
        <f t="shared" si="34"/>
        <v>0</v>
      </c>
      <c r="AH51" s="65"/>
    </row>
    <row r="52" spans="1:34" s="64" customFormat="1" ht="13.5" customHeight="1" thickBot="1">
      <c r="A52" s="75" t="s">
        <v>71</v>
      </c>
      <c r="B52" s="63">
        <v>4</v>
      </c>
      <c r="C52" s="252">
        <f>+C53+C54+C55+C56+C57+C58</f>
        <v>0</v>
      </c>
      <c r="D52" s="252">
        <f>+D53+D54+D55+D56+D57+D58</f>
        <v>0</v>
      </c>
      <c r="E52" s="242">
        <f>+E53+E54+E55+E56+E57+E58</f>
        <v>0</v>
      </c>
      <c r="F52" s="242">
        <f t="shared" ref="F52" si="38">+F53+F54+F55+F56+F57+F58</f>
        <v>0</v>
      </c>
      <c r="G52" s="242">
        <f t="shared" ref="G52" si="39">+G53+G54+G55+G56+G57+G58</f>
        <v>0</v>
      </c>
      <c r="H52" s="242">
        <f t="shared" ref="H52" si="40">+H53+H54+H55+H56+H57+H58</f>
        <v>0</v>
      </c>
      <c r="I52" s="242">
        <f t="shared" ref="I52" si="41">+I53+I54+I55+I56+I57+I58</f>
        <v>0</v>
      </c>
      <c r="J52" s="242">
        <f t="shared" ref="J52" si="42">+J53+J54+J55+J56+J57+J58</f>
        <v>0</v>
      </c>
      <c r="K52" s="242">
        <f t="shared" ref="K52" si="43">+K53+K54+K55+K56+K57+K58</f>
        <v>0</v>
      </c>
      <c r="L52" s="242">
        <f t="shared" ref="L52" si="44">+L53+L54+L55+L56+L57+L58</f>
        <v>0</v>
      </c>
      <c r="M52" s="244">
        <f>+M53+M54+M55+M56+M57+M58</f>
        <v>0</v>
      </c>
      <c r="N52" s="244">
        <f>+N53+N54+N55+N56+N57+N58</f>
        <v>0</v>
      </c>
      <c r="O52" s="242">
        <f>+O53+O54+O55+O56+O57+O58</f>
        <v>0</v>
      </c>
      <c r="P52" s="242">
        <f t="shared" ref="P52" si="45">+P53+P54+P55+P56+P57+P58</f>
        <v>0</v>
      </c>
      <c r="Q52" s="242">
        <f t="shared" ref="Q52" si="46">+Q53+Q54+Q55+Q56+Q57+Q58</f>
        <v>0</v>
      </c>
      <c r="R52" s="242">
        <f t="shared" ref="R52" si="47">+R53+R54+R55+R56+R57+R58</f>
        <v>0</v>
      </c>
      <c r="S52" s="242">
        <f t="shared" ref="S52" si="48">+S53+S54+S55+S56+S57+S58</f>
        <v>0</v>
      </c>
      <c r="T52" s="242">
        <f t="shared" ref="T52" si="49">+T53+T54+T55+T56+T57+T58</f>
        <v>0</v>
      </c>
      <c r="U52" s="242">
        <f t="shared" ref="U52" si="50">+U53+U54+U55+U56+U57+U58</f>
        <v>0</v>
      </c>
      <c r="V52" s="242">
        <f t="shared" ref="V52" si="51">+V53+V54+V55+V56+V57+V58</f>
        <v>0</v>
      </c>
      <c r="W52" s="242">
        <f t="shared" ref="W52" si="52">+W53+W54+W55+W56+W57+W58</f>
        <v>0</v>
      </c>
      <c r="X52" s="242">
        <f t="shared" ref="X52" si="53">+X53+X54+X55+X56+X57+X58</f>
        <v>0</v>
      </c>
      <c r="Y52" s="244">
        <f>+Y53+Y54+Y55+Y56+Y57+Y58</f>
        <v>0</v>
      </c>
      <c r="Z52" s="244">
        <f>+Z53+Z54+Z55+Z56+Z57+Z58</f>
        <v>0</v>
      </c>
      <c r="AA52" s="242">
        <f>+AA53+AA54+AA55+AA56+AA57+AA58</f>
        <v>0</v>
      </c>
      <c r="AB52" s="242">
        <f t="shared" ref="AB52" si="54">+AB53+AB54+AB55+AB56+AB57+AB58</f>
        <v>0</v>
      </c>
      <c r="AC52" s="242">
        <f t="shared" ref="AC52" si="55">+AC53+AC54+AC55+AC56+AC57+AC58</f>
        <v>0</v>
      </c>
      <c r="AD52" s="242">
        <f t="shared" ref="AD52" si="56">+AD53+AD54+AD55+AD56+AD57+AD58</f>
        <v>0</v>
      </c>
      <c r="AE52" s="244">
        <f>+AE53+AE54+AE55+AE56+AE57+AE58</f>
        <v>0</v>
      </c>
      <c r="AF52" s="244">
        <f>+AF53+AF54+AF55+AF56+AF57+AF58</f>
        <v>0</v>
      </c>
      <c r="AG52" s="71">
        <f t="shared" si="34"/>
        <v>0</v>
      </c>
      <c r="AH52" s="65"/>
    </row>
    <row r="53" spans="1:34" s="64" customFormat="1" ht="15.75" customHeight="1" thickBot="1">
      <c r="A53" s="75" t="s">
        <v>84</v>
      </c>
      <c r="B53" s="63">
        <v>5</v>
      </c>
      <c r="C53" s="253">
        <f t="shared" ref="C53:C58" si="57">+M53+Y53+AE53</f>
        <v>0</v>
      </c>
      <c r="D53" s="252">
        <f t="shared" ref="D53:D58" si="58">+N53+Z53+AF53</f>
        <v>0</v>
      </c>
      <c r="E53" s="73"/>
      <c r="F53" s="73"/>
      <c r="G53" s="73"/>
      <c r="H53" s="73"/>
      <c r="I53" s="73"/>
      <c r="J53" s="73"/>
      <c r="K53" s="73"/>
      <c r="L53" s="73"/>
      <c r="M53" s="244">
        <f t="shared" ref="M53:N58" si="59">+E53+G53+I53+K53</f>
        <v>0</v>
      </c>
      <c r="N53" s="244">
        <f t="shared" si="59"/>
        <v>0</v>
      </c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244">
        <f t="shared" ref="Y53:Y60" si="60">+O53+Q53+S53+U53+W53</f>
        <v>0</v>
      </c>
      <c r="Z53" s="244">
        <f t="shared" ref="Z53:Z60" si="61">+P53+R53+T53+V53+X53</f>
        <v>0</v>
      </c>
      <c r="AA53" s="73"/>
      <c r="AB53" s="73"/>
      <c r="AC53" s="73"/>
      <c r="AD53" s="73"/>
      <c r="AE53" s="244">
        <f t="shared" ref="AE53:AE68" si="62">+AA53+AC53</f>
        <v>0</v>
      </c>
      <c r="AF53" s="244">
        <f t="shared" ref="AF53:AF68" si="63">+AB53+AD53</f>
        <v>0</v>
      </c>
      <c r="AG53" s="71">
        <f t="shared" si="34"/>
        <v>0</v>
      </c>
      <c r="AH53" s="65"/>
    </row>
    <row r="54" spans="1:34" s="64" customFormat="1" ht="15.75" customHeight="1" thickBot="1">
      <c r="A54" s="75" t="s">
        <v>72</v>
      </c>
      <c r="B54" s="63">
        <v>6</v>
      </c>
      <c r="C54" s="253">
        <f t="shared" si="57"/>
        <v>0</v>
      </c>
      <c r="D54" s="252">
        <f t="shared" si="58"/>
        <v>0</v>
      </c>
      <c r="E54" s="73"/>
      <c r="F54" s="73"/>
      <c r="G54" s="73"/>
      <c r="H54" s="73"/>
      <c r="I54" s="73"/>
      <c r="J54" s="73"/>
      <c r="K54" s="73"/>
      <c r="L54" s="73"/>
      <c r="M54" s="244">
        <f t="shared" si="59"/>
        <v>0</v>
      </c>
      <c r="N54" s="244">
        <f t="shared" si="59"/>
        <v>0</v>
      </c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244">
        <f t="shared" si="60"/>
        <v>0</v>
      </c>
      <c r="Z54" s="244">
        <f t="shared" si="61"/>
        <v>0</v>
      </c>
      <c r="AA54" s="73"/>
      <c r="AB54" s="73"/>
      <c r="AC54" s="73"/>
      <c r="AD54" s="73"/>
      <c r="AE54" s="244">
        <f t="shared" si="62"/>
        <v>0</v>
      </c>
      <c r="AF54" s="244">
        <f t="shared" si="63"/>
        <v>0</v>
      </c>
      <c r="AG54" s="71">
        <f t="shared" si="34"/>
        <v>0</v>
      </c>
      <c r="AH54" s="65"/>
    </row>
    <row r="55" spans="1:34" s="64" customFormat="1" ht="15" customHeight="1" thickBot="1">
      <c r="A55" s="75" t="s">
        <v>45</v>
      </c>
      <c r="B55" s="63">
        <v>7</v>
      </c>
      <c r="C55" s="253">
        <f t="shared" si="57"/>
        <v>0</v>
      </c>
      <c r="D55" s="252">
        <f t="shared" si="58"/>
        <v>0</v>
      </c>
      <c r="E55" s="73"/>
      <c r="F55" s="73"/>
      <c r="G55" s="73"/>
      <c r="H55" s="73"/>
      <c r="I55" s="73"/>
      <c r="J55" s="73"/>
      <c r="K55" s="73"/>
      <c r="L55" s="73"/>
      <c r="M55" s="244">
        <f t="shared" si="59"/>
        <v>0</v>
      </c>
      <c r="N55" s="244">
        <f t="shared" si="59"/>
        <v>0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244">
        <f t="shared" si="60"/>
        <v>0</v>
      </c>
      <c r="Z55" s="244">
        <f t="shared" si="61"/>
        <v>0</v>
      </c>
      <c r="AA55" s="73"/>
      <c r="AB55" s="73"/>
      <c r="AC55" s="73"/>
      <c r="AD55" s="73"/>
      <c r="AE55" s="244">
        <f t="shared" si="62"/>
        <v>0</v>
      </c>
      <c r="AF55" s="244">
        <f t="shared" si="63"/>
        <v>0</v>
      </c>
      <c r="AG55" s="71">
        <f t="shared" si="34"/>
        <v>0</v>
      </c>
      <c r="AH55" s="65"/>
    </row>
    <row r="56" spans="1:34" s="64" customFormat="1" ht="14.25" customHeight="1" thickBot="1">
      <c r="A56" s="75" t="s">
        <v>73</v>
      </c>
      <c r="B56" s="63">
        <v>8</v>
      </c>
      <c r="C56" s="253">
        <f t="shared" si="57"/>
        <v>0</v>
      </c>
      <c r="D56" s="252">
        <f t="shared" si="58"/>
        <v>0</v>
      </c>
      <c r="E56" s="73"/>
      <c r="F56" s="73"/>
      <c r="G56" s="73"/>
      <c r="H56" s="73"/>
      <c r="I56" s="73"/>
      <c r="J56" s="73"/>
      <c r="K56" s="73"/>
      <c r="L56" s="73"/>
      <c r="M56" s="244">
        <f t="shared" si="59"/>
        <v>0</v>
      </c>
      <c r="N56" s="244">
        <f t="shared" si="59"/>
        <v>0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244">
        <f t="shared" si="60"/>
        <v>0</v>
      </c>
      <c r="Z56" s="244">
        <f t="shared" si="61"/>
        <v>0</v>
      </c>
      <c r="AA56" s="73"/>
      <c r="AB56" s="73"/>
      <c r="AC56" s="73"/>
      <c r="AD56" s="73"/>
      <c r="AE56" s="244">
        <f t="shared" si="62"/>
        <v>0</v>
      </c>
      <c r="AF56" s="244">
        <f t="shared" si="63"/>
        <v>0</v>
      </c>
      <c r="AG56" s="71">
        <f t="shared" si="34"/>
        <v>0</v>
      </c>
      <c r="AH56" s="65"/>
    </row>
    <row r="57" spans="1:34" s="64" customFormat="1" ht="13.5" customHeight="1" thickBot="1">
      <c r="A57" s="75" t="s">
        <v>74</v>
      </c>
      <c r="B57" s="63">
        <v>9</v>
      </c>
      <c r="C57" s="253">
        <f t="shared" si="57"/>
        <v>0</v>
      </c>
      <c r="D57" s="252">
        <f t="shared" si="58"/>
        <v>0</v>
      </c>
      <c r="E57" s="73"/>
      <c r="F57" s="73"/>
      <c r="G57" s="73"/>
      <c r="H57" s="73"/>
      <c r="I57" s="73"/>
      <c r="J57" s="73"/>
      <c r="K57" s="73"/>
      <c r="L57" s="73"/>
      <c r="M57" s="244">
        <f t="shared" si="59"/>
        <v>0</v>
      </c>
      <c r="N57" s="244">
        <f t="shared" si="59"/>
        <v>0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244">
        <f t="shared" si="60"/>
        <v>0</v>
      </c>
      <c r="Z57" s="244">
        <f t="shared" si="61"/>
        <v>0</v>
      </c>
      <c r="AA57" s="73"/>
      <c r="AB57" s="73"/>
      <c r="AC57" s="73"/>
      <c r="AD57" s="73"/>
      <c r="AE57" s="244">
        <f t="shared" si="62"/>
        <v>0</v>
      </c>
      <c r="AF57" s="244">
        <f t="shared" si="63"/>
        <v>0</v>
      </c>
      <c r="AG57" s="71">
        <f t="shared" si="34"/>
        <v>0</v>
      </c>
      <c r="AH57" s="65"/>
    </row>
    <row r="58" spans="1:34" s="64" customFormat="1" ht="14.25" customHeight="1" thickBot="1">
      <c r="A58" s="75" t="s">
        <v>46</v>
      </c>
      <c r="B58" s="63">
        <v>10</v>
      </c>
      <c r="C58" s="253">
        <f t="shared" si="57"/>
        <v>0</v>
      </c>
      <c r="D58" s="252">
        <f t="shared" si="58"/>
        <v>0</v>
      </c>
      <c r="E58" s="73"/>
      <c r="F58" s="73"/>
      <c r="G58" s="73"/>
      <c r="H58" s="73"/>
      <c r="I58" s="73"/>
      <c r="J58" s="73"/>
      <c r="K58" s="73"/>
      <c r="L58" s="73"/>
      <c r="M58" s="244">
        <f t="shared" si="59"/>
        <v>0</v>
      </c>
      <c r="N58" s="244">
        <f t="shared" si="59"/>
        <v>0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244">
        <f t="shared" si="60"/>
        <v>0</v>
      </c>
      <c r="Z58" s="244">
        <f t="shared" si="61"/>
        <v>0</v>
      </c>
      <c r="AA58" s="73"/>
      <c r="AB58" s="73"/>
      <c r="AC58" s="73"/>
      <c r="AD58" s="73"/>
      <c r="AE58" s="244">
        <f t="shared" si="62"/>
        <v>0</v>
      </c>
      <c r="AF58" s="244">
        <f t="shared" si="63"/>
        <v>0</v>
      </c>
      <c r="AG58" s="71">
        <f t="shared" si="34"/>
        <v>0</v>
      </c>
      <c r="AH58" s="65"/>
    </row>
    <row r="59" spans="1:34" s="64" customFormat="1" ht="24.75" customHeight="1" thickBot="1">
      <c r="A59" s="62" t="s">
        <v>88</v>
      </c>
      <c r="B59" s="63">
        <v>11</v>
      </c>
      <c r="C59" s="253">
        <f>Y59+AE59</f>
        <v>0</v>
      </c>
      <c r="D59" s="253">
        <f>Z59+AF59</f>
        <v>0</v>
      </c>
      <c r="E59" s="244" t="s">
        <v>0</v>
      </c>
      <c r="F59" s="244" t="s">
        <v>0</v>
      </c>
      <c r="G59" s="244" t="s">
        <v>0</v>
      </c>
      <c r="H59" s="244" t="s">
        <v>0</v>
      </c>
      <c r="I59" s="244" t="s">
        <v>0</v>
      </c>
      <c r="J59" s="244" t="s">
        <v>0</v>
      </c>
      <c r="K59" s="244" t="s">
        <v>0</v>
      </c>
      <c r="L59" s="244" t="s">
        <v>0</v>
      </c>
      <c r="M59" s="244" t="s">
        <v>0</v>
      </c>
      <c r="N59" s="244" t="s">
        <v>0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244">
        <f t="shared" si="60"/>
        <v>0</v>
      </c>
      <c r="Z59" s="244">
        <f t="shared" si="61"/>
        <v>0</v>
      </c>
      <c r="AA59" s="73"/>
      <c r="AB59" s="73"/>
      <c r="AC59" s="73"/>
      <c r="AD59" s="73"/>
      <c r="AE59" s="244">
        <f t="shared" si="62"/>
        <v>0</v>
      </c>
      <c r="AF59" s="244">
        <f t="shared" si="63"/>
        <v>0</v>
      </c>
      <c r="AG59" s="71">
        <f>IF(Z59&gt;Y59,"5-9 классах девочки превышают всего детей",IF(AF59&gt;AE59,"10-11 классах девочки превышают всего детей",))</f>
        <v>0</v>
      </c>
      <c r="AH59" s="65"/>
    </row>
    <row r="60" spans="1:34" s="64" customFormat="1" ht="23.25" customHeight="1" thickBot="1">
      <c r="A60" s="62" t="s">
        <v>47</v>
      </c>
      <c r="B60" s="63">
        <v>12</v>
      </c>
      <c r="C60" s="253">
        <f>+Y60+AE60</f>
        <v>0</v>
      </c>
      <c r="D60" s="253">
        <f>+Z60+AF60</f>
        <v>0</v>
      </c>
      <c r="E60" s="244" t="s">
        <v>0</v>
      </c>
      <c r="F60" s="244" t="s">
        <v>0</v>
      </c>
      <c r="G60" s="244" t="s">
        <v>0</v>
      </c>
      <c r="H60" s="244" t="s">
        <v>0</v>
      </c>
      <c r="I60" s="244" t="s">
        <v>0</v>
      </c>
      <c r="J60" s="244" t="s">
        <v>0</v>
      </c>
      <c r="K60" s="244" t="s">
        <v>0</v>
      </c>
      <c r="L60" s="244" t="s">
        <v>0</v>
      </c>
      <c r="M60" s="244" t="s">
        <v>0</v>
      </c>
      <c r="N60" s="244" t="s">
        <v>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244">
        <f t="shared" si="60"/>
        <v>0</v>
      </c>
      <c r="Z60" s="244">
        <f t="shared" si="61"/>
        <v>0</v>
      </c>
      <c r="AA60" s="73"/>
      <c r="AB60" s="73"/>
      <c r="AC60" s="73"/>
      <c r="AD60" s="73"/>
      <c r="AE60" s="244">
        <f t="shared" si="62"/>
        <v>0</v>
      </c>
      <c r="AF60" s="244">
        <f t="shared" si="63"/>
        <v>0</v>
      </c>
      <c r="AG60" s="71">
        <f>IF(Z60&gt;Y60,"5-9 классах девочки превышают всего детей",IF(AF60&gt;AE60,"10-11 классах девочки превышают всего детей",))</f>
        <v>0</v>
      </c>
      <c r="AH60" s="65"/>
    </row>
    <row r="61" spans="1:34" s="64" customFormat="1" ht="18" customHeight="1" thickBot="1">
      <c r="A61" s="62" t="s">
        <v>48</v>
      </c>
      <c r="B61" s="63">
        <v>13</v>
      </c>
      <c r="C61" s="253">
        <f>+AE61</f>
        <v>0</v>
      </c>
      <c r="D61" s="253">
        <f>+AF61</f>
        <v>0</v>
      </c>
      <c r="E61" s="244" t="s">
        <v>0</v>
      </c>
      <c r="F61" s="244" t="s">
        <v>0</v>
      </c>
      <c r="G61" s="244" t="s">
        <v>0</v>
      </c>
      <c r="H61" s="244" t="s">
        <v>0</v>
      </c>
      <c r="I61" s="244" t="s">
        <v>0</v>
      </c>
      <c r="J61" s="244" t="s">
        <v>0</v>
      </c>
      <c r="K61" s="244" t="s">
        <v>0</v>
      </c>
      <c r="L61" s="244" t="s">
        <v>0</v>
      </c>
      <c r="M61" s="244" t="s">
        <v>0</v>
      </c>
      <c r="N61" s="244" t="s">
        <v>0</v>
      </c>
      <c r="O61" s="244" t="s">
        <v>0</v>
      </c>
      <c r="P61" s="244" t="s">
        <v>0</v>
      </c>
      <c r="Q61" s="244" t="s">
        <v>0</v>
      </c>
      <c r="R61" s="244" t="s">
        <v>0</v>
      </c>
      <c r="S61" s="244" t="s">
        <v>0</v>
      </c>
      <c r="T61" s="244" t="s">
        <v>0</v>
      </c>
      <c r="U61" s="244" t="s">
        <v>0</v>
      </c>
      <c r="V61" s="244" t="s">
        <v>0</v>
      </c>
      <c r="W61" s="244" t="s">
        <v>0</v>
      </c>
      <c r="X61" s="244" t="s">
        <v>0</v>
      </c>
      <c r="Y61" s="244" t="s">
        <v>0</v>
      </c>
      <c r="Z61" s="244" t="s">
        <v>0</v>
      </c>
      <c r="AA61" s="73"/>
      <c r="AB61" s="73"/>
      <c r="AC61" s="73"/>
      <c r="AD61" s="73"/>
      <c r="AE61" s="244">
        <f t="shared" si="62"/>
        <v>0</v>
      </c>
      <c r="AF61" s="244">
        <f t="shared" si="63"/>
        <v>0</v>
      </c>
      <c r="AG61" s="71">
        <f>IF(AF61&gt;AE61,"10-11 классах девочки превышают всего детей",)</f>
        <v>0</v>
      </c>
      <c r="AH61" s="65"/>
    </row>
    <row r="62" spans="1:34" s="64" customFormat="1" ht="24.75" customHeight="1" thickBot="1">
      <c r="A62" s="62" t="s">
        <v>75</v>
      </c>
      <c r="B62" s="63">
        <v>14</v>
      </c>
      <c r="C62" s="253">
        <f>+Y62+AE62</f>
        <v>0</v>
      </c>
      <c r="D62" s="253">
        <f>+Z62+AF62</f>
        <v>0</v>
      </c>
      <c r="E62" s="244" t="s">
        <v>0</v>
      </c>
      <c r="F62" s="244" t="s">
        <v>0</v>
      </c>
      <c r="G62" s="244" t="s">
        <v>0</v>
      </c>
      <c r="H62" s="244" t="s">
        <v>0</v>
      </c>
      <c r="I62" s="244" t="s">
        <v>0</v>
      </c>
      <c r="J62" s="244" t="s">
        <v>0</v>
      </c>
      <c r="K62" s="244" t="s">
        <v>0</v>
      </c>
      <c r="L62" s="244" t="s">
        <v>0</v>
      </c>
      <c r="M62" s="244" t="s">
        <v>0</v>
      </c>
      <c r="N62" s="244" t="s">
        <v>0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244">
        <f t="shared" ref="Y62:Y68" si="64">+O62+Q62+S62+U62+W62</f>
        <v>0</v>
      </c>
      <c r="Z62" s="244">
        <f t="shared" ref="Z62:Z68" si="65">+P62+R62+T62+V62+X62</f>
        <v>0</v>
      </c>
      <c r="AA62" s="73"/>
      <c r="AB62" s="73"/>
      <c r="AC62" s="73"/>
      <c r="AD62" s="73"/>
      <c r="AE62" s="244">
        <f t="shared" si="62"/>
        <v>0</v>
      </c>
      <c r="AF62" s="244">
        <f t="shared" si="63"/>
        <v>0</v>
      </c>
      <c r="AG62" s="71">
        <f>IF(Z62&gt;Y62,"5-9 классах девочки превышают всего детей",IF(AF62&gt;AE62,"10-11 классах девочки превышают всего детей",))</f>
        <v>0</v>
      </c>
      <c r="AH62" s="65"/>
    </row>
    <row r="63" spans="1:34" s="64" customFormat="1" ht="34.5" customHeight="1" thickBot="1">
      <c r="A63" s="62" t="s">
        <v>83</v>
      </c>
      <c r="B63" s="63">
        <v>15</v>
      </c>
      <c r="C63" s="253">
        <f t="shared" ref="C63:C68" si="66">+M63+Y63+AE63</f>
        <v>0</v>
      </c>
      <c r="D63" s="253">
        <f t="shared" ref="D63:D68" si="67">+N63+Z63+AF63</f>
        <v>0</v>
      </c>
      <c r="E63" s="73"/>
      <c r="F63" s="73"/>
      <c r="G63" s="73"/>
      <c r="H63" s="73"/>
      <c r="I63" s="73"/>
      <c r="J63" s="73"/>
      <c r="K63" s="73"/>
      <c r="L63" s="73"/>
      <c r="M63" s="244">
        <f t="shared" ref="M63:M68" si="68">+E63+G63+I63+K63</f>
        <v>0</v>
      </c>
      <c r="N63" s="244">
        <f t="shared" ref="N63:N68" si="69">+F63+H63+J63+L63</f>
        <v>0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244">
        <f t="shared" si="64"/>
        <v>0</v>
      </c>
      <c r="Z63" s="244">
        <f t="shared" si="65"/>
        <v>0</v>
      </c>
      <c r="AA63" s="73"/>
      <c r="AB63" s="73"/>
      <c r="AC63" s="73"/>
      <c r="AD63" s="73"/>
      <c r="AE63" s="244">
        <f t="shared" si="62"/>
        <v>0</v>
      </c>
      <c r="AF63" s="244">
        <f t="shared" si="63"/>
        <v>0</v>
      </c>
      <c r="AG63" s="71">
        <f t="shared" ref="AG63:AG69" si="70">IF((M63&lt;N63),"1-4 классах девочки превышают всего детей",IF(Z63&gt;Y63,"5-9 классах девочки превышают всего детей",IF(AF63&gt;AE63,"10-11 классах девочки превышают всего детей",)))</f>
        <v>0</v>
      </c>
      <c r="AH63" s="65"/>
    </row>
    <row r="64" spans="1:34" s="64" customFormat="1" ht="24" customHeight="1" thickBot="1">
      <c r="A64" s="62" t="s">
        <v>49</v>
      </c>
      <c r="B64" s="63">
        <v>16</v>
      </c>
      <c r="C64" s="253">
        <f t="shared" si="66"/>
        <v>0</v>
      </c>
      <c r="D64" s="253">
        <f t="shared" si="67"/>
        <v>0</v>
      </c>
      <c r="E64" s="73"/>
      <c r="F64" s="73"/>
      <c r="G64" s="73"/>
      <c r="H64" s="73"/>
      <c r="I64" s="73"/>
      <c r="J64" s="73"/>
      <c r="K64" s="73"/>
      <c r="L64" s="73"/>
      <c r="M64" s="244">
        <f t="shared" si="68"/>
        <v>0</v>
      </c>
      <c r="N64" s="244">
        <f t="shared" si="69"/>
        <v>0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244">
        <f t="shared" si="64"/>
        <v>0</v>
      </c>
      <c r="Z64" s="244">
        <f t="shared" si="65"/>
        <v>0</v>
      </c>
      <c r="AA64" s="73"/>
      <c r="AB64" s="73"/>
      <c r="AC64" s="73"/>
      <c r="AD64" s="73"/>
      <c r="AE64" s="244">
        <f t="shared" si="62"/>
        <v>0</v>
      </c>
      <c r="AF64" s="244">
        <f t="shared" si="63"/>
        <v>0</v>
      </c>
      <c r="AG64" s="71">
        <f t="shared" si="70"/>
        <v>0</v>
      </c>
      <c r="AH64" s="65"/>
    </row>
    <row r="65" spans="1:34" s="64" customFormat="1" ht="13.5" thickBot="1">
      <c r="A65" s="62" t="s">
        <v>50</v>
      </c>
      <c r="B65" s="63">
        <v>17</v>
      </c>
      <c r="C65" s="253">
        <f t="shared" si="66"/>
        <v>0</v>
      </c>
      <c r="D65" s="253">
        <f t="shared" si="67"/>
        <v>0</v>
      </c>
      <c r="E65" s="73"/>
      <c r="F65" s="73"/>
      <c r="G65" s="73"/>
      <c r="H65" s="73"/>
      <c r="I65" s="73"/>
      <c r="J65" s="73"/>
      <c r="K65" s="73"/>
      <c r="L65" s="73"/>
      <c r="M65" s="244">
        <f t="shared" si="68"/>
        <v>0</v>
      </c>
      <c r="N65" s="244">
        <f t="shared" si="69"/>
        <v>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244">
        <f t="shared" si="64"/>
        <v>0</v>
      </c>
      <c r="Z65" s="244">
        <f t="shared" si="65"/>
        <v>0</v>
      </c>
      <c r="AA65" s="73"/>
      <c r="AB65" s="73"/>
      <c r="AC65" s="73"/>
      <c r="AD65" s="73"/>
      <c r="AE65" s="244">
        <f t="shared" si="62"/>
        <v>0</v>
      </c>
      <c r="AF65" s="244">
        <f t="shared" si="63"/>
        <v>0</v>
      </c>
      <c r="AG65" s="71">
        <f t="shared" si="70"/>
        <v>0</v>
      </c>
      <c r="AH65" s="65"/>
    </row>
    <row r="66" spans="1:34" s="64" customFormat="1" ht="13.5" thickBot="1">
      <c r="A66" s="62" t="s">
        <v>51</v>
      </c>
      <c r="B66" s="63">
        <v>18</v>
      </c>
      <c r="C66" s="253">
        <f t="shared" si="66"/>
        <v>0</v>
      </c>
      <c r="D66" s="253">
        <f t="shared" si="67"/>
        <v>0</v>
      </c>
      <c r="E66" s="73"/>
      <c r="F66" s="73"/>
      <c r="G66" s="73"/>
      <c r="H66" s="73"/>
      <c r="I66" s="73"/>
      <c r="J66" s="73"/>
      <c r="K66" s="73"/>
      <c r="L66" s="73"/>
      <c r="M66" s="244">
        <f t="shared" si="68"/>
        <v>0</v>
      </c>
      <c r="N66" s="244">
        <f t="shared" si="69"/>
        <v>0</v>
      </c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244">
        <f t="shared" si="64"/>
        <v>0</v>
      </c>
      <c r="Z66" s="244">
        <f t="shared" si="65"/>
        <v>0</v>
      </c>
      <c r="AA66" s="73"/>
      <c r="AB66" s="73"/>
      <c r="AC66" s="73"/>
      <c r="AD66" s="73"/>
      <c r="AE66" s="244">
        <f t="shared" si="62"/>
        <v>0</v>
      </c>
      <c r="AF66" s="244">
        <f t="shared" si="63"/>
        <v>0</v>
      </c>
      <c r="AG66" s="71">
        <f t="shared" si="70"/>
        <v>0</v>
      </c>
      <c r="AH66" s="65"/>
    </row>
    <row r="67" spans="1:34" s="64" customFormat="1" ht="26.25" customHeight="1" thickBot="1">
      <c r="A67" s="62" t="s">
        <v>52</v>
      </c>
      <c r="B67" s="63">
        <v>19</v>
      </c>
      <c r="C67" s="253">
        <f t="shared" si="66"/>
        <v>0</v>
      </c>
      <c r="D67" s="253">
        <f t="shared" si="67"/>
        <v>0</v>
      </c>
      <c r="E67" s="73"/>
      <c r="F67" s="73"/>
      <c r="G67" s="73"/>
      <c r="H67" s="73"/>
      <c r="I67" s="73"/>
      <c r="J67" s="73"/>
      <c r="K67" s="73"/>
      <c r="L67" s="73"/>
      <c r="M67" s="244">
        <f t="shared" si="68"/>
        <v>0</v>
      </c>
      <c r="N67" s="244">
        <f t="shared" si="69"/>
        <v>0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244">
        <f t="shared" si="64"/>
        <v>0</v>
      </c>
      <c r="Z67" s="244">
        <f t="shared" si="65"/>
        <v>0</v>
      </c>
      <c r="AA67" s="73"/>
      <c r="AB67" s="73"/>
      <c r="AC67" s="73"/>
      <c r="AD67" s="73"/>
      <c r="AE67" s="244">
        <f t="shared" si="62"/>
        <v>0</v>
      </c>
      <c r="AF67" s="244">
        <f t="shared" si="63"/>
        <v>0</v>
      </c>
      <c r="AG67" s="71">
        <f t="shared" si="70"/>
        <v>0</v>
      </c>
      <c r="AH67" s="65"/>
    </row>
    <row r="68" spans="1:34" s="64" customFormat="1" ht="14.25" customHeight="1" thickBot="1">
      <c r="A68" s="62" t="s">
        <v>53</v>
      </c>
      <c r="B68" s="63">
        <v>20</v>
      </c>
      <c r="C68" s="253">
        <f t="shared" si="66"/>
        <v>0</v>
      </c>
      <c r="D68" s="253">
        <f t="shared" si="67"/>
        <v>0</v>
      </c>
      <c r="E68" s="73"/>
      <c r="F68" s="73"/>
      <c r="G68" s="73"/>
      <c r="H68" s="73"/>
      <c r="I68" s="73"/>
      <c r="J68" s="73"/>
      <c r="K68" s="73"/>
      <c r="L68" s="73"/>
      <c r="M68" s="244">
        <f t="shared" si="68"/>
        <v>0</v>
      </c>
      <c r="N68" s="244">
        <f t="shared" si="69"/>
        <v>0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244">
        <f t="shared" si="64"/>
        <v>0</v>
      </c>
      <c r="Z68" s="244">
        <f t="shared" si="65"/>
        <v>0</v>
      </c>
      <c r="AA68" s="73"/>
      <c r="AB68" s="73"/>
      <c r="AC68" s="73"/>
      <c r="AD68" s="73"/>
      <c r="AE68" s="244">
        <f t="shared" si="62"/>
        <v>0</v>
      </c>
      <c r="AF68" s="244">
        <f t="shared" si="63"/>
        <v>0</v>
      </c>
      <c r="AG68" s="71">
        <f t="shared" si="70"/>
        <v>0</v>
      </c>
      <c r="AH68" s="65"/>
    </row>
    <row r="69" spans="1:34" s="64" customFormat="1" ht="12.75" customHeight="1" thickBot="1">
      <c r="A69" s="62" t="s">
        <v>54</v>
      </c>
      <c r="B69" s="63">
        <v>21</v>
      </c>
      <c r="C69" s="253">
        <f>C70+C71+C77+C78+C79</f>
        <v>0</v>
      </c>
      <c r="D69" s="253">
        <f>D70+D71+D77+D78+D79</f>
        <v>0</v>
      </c>
      <c r="E69" s="242">
        <f>E70+E71+E77+E78+E79</f>
        <v>0</v>
      </c>
      <c r="F69" s="242">
        <f>F70+F71+F77+F78+F79</f>
        <v>0</v>
      </c>
      <c r="G69" s="242">
        <f t="shared" ref="G69:L69" si="71">G71+G77+G78+G79</f>
        <v>0</v>
      </c>
      <c r="H69" s="242">
        <f t="shared" si="71"/>
        <v>0</v>
      </c>
      <c r="I69" s="242">
        <f t="shared" si="71"/>
        <v>0</v>
      </c>
      <c r="J69" s="242">
        <f t="shared" si="71"/>
        <v>0</v>
      </c>
      <c r="K69" s="242">
        <f t="shared" si="71"/>
        <v>0</v>
      </c>
      <c r="L69" s="242">
        <f t="shared" si="71"/>
        <v>0</v>
      </c>
      <c r="M69" s="244">
        <f>M70+M71+M77+M78+M79</f>
        <v>0</v>
      </c>
      <c r="N69" s="244">
        <f>N70+N71+N77+N78+N79</f>
        <v>0</v>
      </c>
      <c r="O69" s="242">
        <f t="shared" ref="O69:AF69" si="72">O71+O77+O78+O79</f>
        <v>0</v>
      </c>
      <c r="P69" s="242">
        <f t="shared" si="72"/>
        <v>0</v>
      </c>
      <c r="Q69" s="242">
        <f t="shared" si="72"/>
        <v>0</v>
      </c>
      <c r="R69" s="242">
        <f t="shared" si="72"/>
        <v>0</v>
      </c>
      <c r="S69" s="242">
        <f t="shared" si="72"/>
        <v>0</v>
      </c>
      <c r="T69" s="242">
        <f t="shared" si="72"/>
        <v>0</v>
      </c>
      <c r="U69" s="242">
        <f t="shared" si="72"/>
        <v>0</v>
      </c>
      <c r="V69" s="242">
        <f t="shared" si="72"/>
        <v>0</v>
      </c>
      <c r="W69" s="242">
        <f t="shared" si="72"/>
        <v>0</v>
      </c>
      <c r="X69" s="242">
        <f t="shared" si="72"/>
        <v>0</v>
      </c>
      <c r="Y69" s="244">
        <f t="shared" si="72"/>
        <v>0</v>
      </c>
      <c r="Z69" s="244">
        <f t="shared" si="72"/>
        <v>0</v>
      </c>
      <c r="AA69" s="242">
        <f t="shared" si="72"/>
        <v>0</v>
      </c>
      <c r="AB69" s="242">
        <f t="shared" si="72"/>
        <v>0</v>
      </c>
      <c r="AC69" s="242">
        <f t="shared" si="72"/>
        <v>0</v>
      </c>
      <c r="AD69" s="242">
        <f t="shared" si="72"/>
        <v>0</v>
      </c>
      <c r="AE69" s="244">
        <f t="shared" si="72"/>
        <v>0</v>
      </c>
      <c r="AF69" s="244">
        <f t="shared" si="72"/>
        <v>0</v>
      </c>
      <c r="AG69" s="71">
        <f t="shared" si="70"/>
        <v>0</v>
      </c>
      <c r="AH69" s="65"/>
    </row>
    <row r="70" spans="1:34" s="64" customFormat="1" ht="18" customHeight="1" thickBot="1">
      <c r="A70" s="62" t="s">
        <v>79</v>
      </c>
      <c r="B70" s="63">
        <v>22</v>
      </c>
      <c r="C70" s="253">
        <f>+M70</f>
        <v>0</v>
      </c>
      <c r="D70" s="253">
        <f>+N70</f>
        <v>0</v>
      </c>
      <c r="E70" s="72"/>
      <c r="F70" s="72"/>
      <c r="G70" s="245" t="s">
        <v>0</v>
      </c>
      <c r="H70" s="245" t="s">
        <v>0</v>
      </c>
      <c r="I70" s="245" t="s">
        <v>0</v>
      </c>
      <c r="J70" s="245" t="s">
        <v>0</v>
      </c>
      <c r="K70" s="245" t="s">
        <v>0</v>
      </c>
      <c r="L70" s="245" t="s">
        <v>0</v>
      </c>
      <c r="M70" s="244">
        <f>+E70</f>
        <v>0</v>
      </c>
      <c r="N70" s="244">
        <f>+F70</f>
        <v>0</v>
      </c>
      <c r="O70" s="245" t="s">
        <v>0</v>
      </c>
      <c r="P70" s="245" t="s">
        <v>0</v>
      </c>
      <c r="Q70" s="245" t="s">
        <v>0</v>
      </c>
      <c r="R70" s="245" t="s">
        <v>0</v>
      </c>
      <c r="S70" s="245" t="s">
        <v>0</v>
      </c>
      <c r="T70" s="245" t="s">
        <v>0</v>
      </c>
      <c r="U70" s="245" t="s">
        <v>0</v>
      </c>
      <c r="V70" s="245" t="s">
        <v>0</v>
      </c>
      <c r="W70" s="245" t="s">
        <v>0</v>
      </c>
      <c r="X70" s="245" t="s">
        <v>0</v>
      </c>
      <c r="Y70" s="244" t="s">
        <v>0</v>
      </c>
      <c r="Z70" s="244" t="s">
        <v>0</v>
      </c>
      <c r="AA70" s="245" t="s">
        <v>0</v>
      </c>
      <c r="AB70" s="245" t="s">
        <v>0</v>
      </c>
      <c r="AC70" s="245" t="s">
        <v>0</v>
      </c>
      <c r="AD70" s="245" t="s">
        <v>0</v>
      </c>
      <c r="AE70" s="244" t="s">
        <v>0</v>
      </c>
      <c r="AF70" s="244" t="s">
        <v>0</v>
      </c>
      <c r="AG70" s="71">
        <f>IF(M70&lt;N70,"1-4 классах девочки превышают всего детей",)</f>
        <v>0</v>
      </c>
      <c r="AH70" s="65"/>
    </row>
    <row r="71" spans="1:34" s="64" customFormat="1" ht="27" customHeight="1" thickBot="1">
      <c r="A71" s="62" t="s">
        <v>89</v>
      </c>
      <c r="B71" s="63">
        <v>23</v>
      </c>
      <c r="C71" s="253">
        <f>+C72+C73+C74+C75+C76</f>
        <v>0</v>
      </c>
      <c r="D71" s="253">
        <f>+D72+D73+D74+D75+D76</f>
        <v>0</v>
      </c>
      <c r="E71" s="242">
        <f t="shared" ref="E71:L71" si="73">+E72+E73+E74+E75+E76</f>
        <v>0</v>
      </c>
      <c r="F71" s="242">
        <f t="shared" si="73"/>
        <v>0</v>
      </c>
      <c r="G71" s="242">
        <f t="shared" si="73"/>
        <v>0</v>
      </c>
      <c r="H71" s="242">
        <f t="shared" si="73"/>
        <v>0</v>
      </c>
      <c r="I71" s="242">
        <f t="shared" si="73"/>
        <v>0</v>
      </c>
      <c r="J71" s="242">
        <f t="shared" si="73"/>
        <v>0</v>
      </c>
      <c r="K71" s="242">
        <f t="shared" si="73"/>
        <v>0</v>
      </c>
      <c r="L71" s="242">
        <f t="shared" si="73"/>
        <v>0</v>
      </c>
      <c r="M71" s="244">
        <f>+M72+M73+M74+M75+M76</f>
        <v>0</v>
      </c>
      <c r="N71" s="244">
        <f t="shared" ref="N71:AF71" si="74">+N72+N73+N74+N75+N76</f>
        <v>0</v>
      </c>
      <c r="O71" s="242">
        <f t="shared" si="74"/>
        <v>0</v>
      </c>
      <c r="P71" s="242">
        <f t="shared" si="74"/>
        <v>0</v>
      </c>
      <c r="Q71" s="242">
        <f t="shared" si="74"/>
        <v>0</v>
      </c>
      <c r="R71" s="242">
        <f t="shared" si="74"/>
        <v>0</v>
      </c>
      <c r="S71" s="242">
        <f t="shared" si="74"/>
        <v>0</v>
      </c>
      <c r="T71" s="242">
        <f t="shared" si="74"/>
        <v>0</v>
      </c>
      <c r="U71" s="242">
        <f t="shared" si="74"/>
        <v>0</v>
      </c>
      <c r="V71" s="242">
        <f t="shared" si="74"/>
        <v>0</v>
      </c>
      <c r="W71" s="242">
        <f t="shared" si="74"/>
        <v>0</v>
      </c>
      <c r="X71" s="242">
        <f t="shared" si="74"/>
        <v>0</v>
      </c>
      <c r="Y71" s="244">
        <f t="shared" si="74"/>
        <v>0</v>
      </c>
      <c r="Z71" s="244">
        <f t="shared" si="74"/>
        <v>0</v>
      </c>
      <c r="AA71" s="242">
        <f t="shared" si="74"/>
        <v>0</v>
      </c>
      <c r="AB71" s="242">
        <f t="shared" si="74"/>
        <v>0</v>
      </c>
      <c r="AC71" s="242">
        <f t="shared" si="74"/>
        <v>0</v>
      </c>
      <c r="AD71" s="242">
        <f t="shared" si="74"/>
        <v>0</v>
      </c>
      <c r="AE71" s="244">
        <f t="shared" si="74"/>
        <v>0</v>
      </c>
      <c r="AF71" s="244">
        <f t="shared" si="74"/>
        <v>0</v>
      </c>
      <c r="AG71" s="71">
        <f t="shared" ref="AG71:AG80" si="75">IF((M71&lt;N71),"1-4 классах девочки превышают всего детей",IF(Z71&gt;Y71,"5-9 классах девочки превышают всего детей",IF(AF71&gt;AE71,"10-11 классах девочки превышают всего детей",)))</f>
        <v>0</v>
      </c>
      <c r="AH71" s="65"/>
    </row>
    <row r="72" spans="1:34" s="64" customFormat="1" ht="15" customHeight="1" thickBot="1">
      <c r="A72" s="78" t="s">
        <v>81</v>
      </c>
      <c r="B72" s="63">
        <v>24</v>
      </c>
      <c r="C72" s="253">
        <f t="shared" ref="C72:C80" si="76">+M72+Y72+AE72</f>
        <v>0</v>
      </c>
      <c r="D72" s="253">
        <f t="shared" ref="D72:D80" si="77">+N72+Z72+AF72</f>
        <v>0</v>
      </c>
      <c r="E72" s="73"/>
      <c r="F72" s="73"/>
      <c r="G72" s="73"/>
      <c r="H72" s="73"/>
      <c r="I72" s="73"/>
      <c r="J72" s="73"/>
      <c r="K72" s="73"/>
      <c r="L72" s="73"/>
      <c r="M72" s="244">
        <f t="shared" ref="M72:M79" si="78">+E72+G72+I72+K72</f>
        <v>0</v>
      </c>
      <c r="N72" s="244">
        <f t="shared" ref="N72:N79" si="79">+F72+H72+J72+L72</f>
        <v>0</v>
      </c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244">
        <f t="shared" ref="Y72:Y79" si="80">+O72+Q72+S72+U72+W72</f>
        <v>0</v>
      </c>
      <c r="Z72" s="244">
        <f t="shared" ref="Z72:Z79" si="81">+P72+R72+T72+V72+X72</f>
        <v>0</v>
      </c>
      <c r="AA72" s="73"/>
      <c r="AB72" s="73"/>
      <c r="AC72" s="73"/>
      <c r="AD72" s="73"/>
      <c r="AE72" s="244">
        <f t="shared" ref="AE72:AE79" si="82">+AA72+AC72</f>
        <v>0</v>
      </c>
      <c r="AF72" s="244">
        <f t="shared" ref="AF72:AF79" si="83">+AB72+AD72</f>
        <v>0</v>
      </c>
      <c r="AG72" s="71">
        <f t="shared" si="75"/>
        <v>0</v>
      </c>
      <c r="AH72" s="65"/>
    </row>
    <row r="73" spans="1:34" s="64" customFormat="1" ht="13.5" customHeight="1" thickBot="1">
      <c r="A73" s="75" t="s">
        <v>80</v>
      </c>
      <c r="B73" s="63">
        <v>25</v>
      </c>
      <c r="C73" s="253">
        <f t="shared" si="76"/>
        <v>0</v>
      </c>
      <c r="D73" s="253">
        <f t="shared" si="77"/>
        <v>0</v>
      </c>
      <c r="E73" s="73"/>
      <c r="F73" s="73"/>
      <c r="G73" s="73"/>
      <c r="H73" s="73"/>
      <c r="I73" s="73"/>
      <c r="J73" s="73"/>
      <c r="K73" s="73"/>
      <c r="L73" s="73"/>
      <c r="M73" s="244">
        <f t="shared" si="78"/>
        <v>0</v>
      </c>
      <c r="N73" s="244">
        <f t="shared" si="79"/>
        <v>0</v>
      </c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244">
        <f t="shared" si="80"/>
        <v>0</v>
      </c>
      <c r="Z73" s="244">
        <f t="shared" si="81"/>
        <v>0</v>
      </c>
      <c r="AA73" s="73"/>
      <c r="AB73" s="73"/>
      <c r="AC73" s="73"/>
      <c r="AD73" s="73"/>
      <c r="AE73" s="244">
        <f t="shared" si="82"/>
        <v>0</v>
      </c>
      <c r="AF73" s="244">
        <f t="shared" si="83"/>
        <v>0</v>
      </c>
      <c r="AG73" s="71">
        <f t="shared" si="75"/>
        <v>0</v>
      </c>
      <c r="AH73" s="65"/>
    </row>
    <row r="74" spans="1:34" s="64" customFormat="1" ht="15.75" customHeight="1" thickBot="1">
      <c r="A74" s="75" t="s">
        <v>55</v>
      </c>
      <c r="B74" s="63">
        <v>26</v>
      </c>
      <c r="C74" s="253">
        <f t="shared" si="76"/>
        <v>0</v>
      </c>
      <c r="D74" s="253">
        <f t="shared" si="77"/>
        <v>0</v>
      </c>
      <c r="E74" s="73"/>
      <c r="F74" s="73"/>
      <c r="G74" s="73"/>
      <c r="H74" s="73"/>
      <c r="I74" s="73"/>
      <c r="J74" s="73"/>
      <c r="K74" s="73"/>
      <c r="L74" s="73"/>
      <c r="M74" s="244">
        <f t="shared" si="78"/>
        <v>0</v>
      </c>
      <c r="N74" s="244">
        <f t="shared" si="79"/>
        <v>0</v>
      </c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244">
        <f t="shared" si="80"/>
        <v>0</v>
      </c>
      <c r="Z74" s="244">
        <f t="shared" si="81"/>
        <v>0</v>
      </c>
      <c r="AA74" s="73"/>
      <c r="AB74" s="73"/>
      <c r="AC74" s="73"/>
      <c r="AD74" s="73"/>
      <c r="AE74" s="244">
        <f t="shared" si="82"/>
        <v>0</v>
      </c>
      <c r="AF74" s="244">
        <f t="shared" si="83"/>
        <v>0</v>
      </c>
      <c r="AG74" s="71">
        <f t="shared" si="75"/>
        <v>0</v>
      </c>
      <c r="AH74" s="65"/>
    </row>
    <row r="75" spans="1:34" s="64" customFormat="1" ht="25.5" customHeight="1" thickBot="1">
      <c r="A75" s="75" t="s">
        <v>82</v>
      </c>
      <c r="B75" s="63">
        <v>27</v>
      </c>
      <c r="C75" s="253">
        <f t="shared" si="76"/>
        <v>0</v>
      </c>
      <c r="D75" s="253">
        <f t="shared" si="77"/>
        <v>0</v>
      </c>
      <c r="E75" s="73"/>
      <c r="F75" s="73"/>
      <c r="G75" s="73"/>
      <c r="H75" s="73"/>
      <c r="I75" s="73"/>
      <c r="J75" s="73"/>
      <c r="K75" s="73"/>
      <c r="L75" s="73"/>
      <c r="M75" s="244">
        <f t="shared" si="78"/>
        <v>0</v>
      </c>
      <c r="N75" s="244">
        <f t="shared" si="79"/>
        <v>0</v>
      </c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244">
        <f t="shared" si="80"/>
        <v>0</v>
      </c>
      <c r="Z75" s="244">
        <f t="shared" si="81"/>
        <v>0</v>
      </c>
      <c r="AA75" s="73"/>
      <c r="AB75" s="73"/>
      <c r="AC75" s="73"/>
      <c r="AD75" s="73"/>
      <c r="AE75" s="244">
        <f t="shared" si="82"/>
        <v>0</v>
      </c>
      <c r="AF75" s="244">
        <f t="shared" si="83"/>
        <v>0</v>
      </c>
      <c r="AG75" s="71">
        <f t="shared" si="75"/>
        <v>0</v>
      </c>
      <c r="AH75" s="65"/>
    </row>
    <row r="76" spans="1:34" s="64" customFormat="1" ht="24.75" customHeight="1" thickBot="1">
      <c r="A76" s="75" t="s">
        <v>86</v>
      </c>
      <c r="B76" s="63">
        <v>28</v>
      </c>
      <c r="C76" s="253">
        <f t="shared" si="76"/>
        <v>0</v>
      </c>
      <c r="D76" s="253">
        <f t="shared" si="77"/>
        <v>0</v>
      </c>
      <c r="E76" s="73"/>
      <c r="F76" s="73"/>
      <c r="G76" s="73"/>
      <c r="H76" s="73"/>
      <c r="I76" s="73"/>
      <c r="J76" s="73"/>
      <c r="K76" s="73"/>
      <c r="L76" s="73"/>
      <c r="M76" s="244">
        <f t="shared" si="78"/>
        <v>0</v>
      </c>
      <c r="N76" s="244">
        <f t="shared" si="79"/>
        <v>0</v>
      </c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244">
        <f t="shared" si="80"/>
        <v>0</v>
      </c>
      <c r="Z76" s="244">
        <f t="shared" si="81"/>
        <v>0</v>
      </c>
      <c r="AA76" s="73"/>
      <c r="AB76" s="73"/>
      <c r="AC76" s="73"/>
      <c r="AD76" s="73"/>
      <c r="AE76" s="244">
        <f t="shared" si="82"/>
        <v>0</v>
      </c>
      <c r="AF76" s="244">
        <f t="shared" si="83"/>
        <v>0</v>
      </c>
      <c r="AG76" s="71">
        <f t="shared" si="75"/>
        <v>0</v>
      </c>
      <c r="AH76" s="65"/>
    </row>
    <row r="77" spans="1:34" s="64" customFormat="1" ht="13.5" customHeight="1" thickBot="1">
      <c r="A77" s="62" t="s">
        <v>56</v>
      </c>
      <c r="B77" s="63">
        <v>29</v>
      </c>
      <c r="C77" s="253">
        <f t="shared" si="76"/>
        <v>0</v>
      </c>
      <c r="D77" s="253">
        <f t="shared" si="77"/>
        <v>0</v>
      </c>
      <c r="E77" s="73"/>
      <c r="F77" s="73"/>
      <c r="G77" s="73"/>
      <c r="H77" s="73"/>
      <c r="I77" s="73"/>
      <c r="J77" s="73"/>
      <c r="K77" s="73"/>
      <c r="L77" s="73"/>
      <c r="M77" s="244">
        <f t="shared" si="78"/>
        <v>0</v>
      </c>
      <c r="N77" s="244">
        <f t="shared" si="79"/>
        <v>0</v>
      </c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244">
        <f t="shared" si="80"/>
        <v>0</v>
      </c>
      <c r="Z77" s="244">
        <f t="shared" si="81"/>
        <v>0</v>
      </c>
      <c r="AA77" s="73"/>
      <c r="AB77" s="73"/>
      <c r="AC77" s="73"/>
      <c r="AD77" s="73"/>
      <c r="AE77" s="244">
        <f t="shared" si="82"/>
        <v>0</v>
      </c>
      <c r="AF77" s="244">
        <f t="shared" si="83"/>
        <v>0</v>
      </c>
      <c r="AG77" s="71">
        <f t="shared" si="75"/>
        <v>0</v>
      </c>
      <c r="AH77" s="65"/>
    </row>
    <row r="78" spans="1:34" s="64" customFormat="1" ht="14.25" customHeight="1" thickBot="1">
      <c r="A78" s="62" t="s">
        <v>57</v>
      </c>
      <c r="B78" s="63">
        <v>30</v>
      </c>
      <c r="C78" s="253">
        <f t="shared" si="76"/>
        <v>0</v>
      </c>
      <c r="D78" s="253">
        <f t="shared" si="77"/>
        <v>0</v>
      </c>
      <c r="E78" s="73"/>
      <c r="F78" s="73"/>
      <c r="G78" s="73"/>
      <c r="H78" s="73"/>
      <c r="I78" s="73"/>
      <c r="J78" s="73"/>
      <c r="K78" s="73"/>
      <c r="L78" s="73"/>
      <c r="M78" s="244">
        <f t="shared" si="78"/>
        <v>0</v>
      </c>
      <c r="N78" s="244">
        <f t="shared" si="79"/>
        <v>0</v>
      </c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244">
        <f t="shared" si="80"/>
        <v>0</v>
      </c>
      <c r="Z78" s="244">
        <f t="shared" si="81"/>
        <v>0</v>
      </c>
      <c r="AA78" s="73"/>
      <c r="AB78" s="73"/>
      <c r="AC78" s="73"/>
      <c r="AD78" s="73"/>
      <c r="AE78" s="244">
        <f t="shared" si="82"/>
        <v>0</v>
      </c>
      <c r="AF78" s="244">
        <f t="shared" si="83"/>
        <v>0</v>
      </c>
      <c r="AG78" s="71">
        <f t="shared" si="75"/>
        <v>0</v>
      </c>
      <c r="AH78" s="65"/>
    </row>
    <row r="79" spans="1:34" s="64" customFormat="1" ht="12.75" customHeight="1" thickBot="1">
      <c r="A79" s="62" t="s">
        <v>58</v>
      </c>
      <c r="B79" s="63">
        <v>31</v>
      </c>
      <c r="C79" s="253">
        <f t="shared" si="76"/>
        <v>0</v>
      </c>
      <c r="D79" s="253">
        <f t="shared" si="77"/>
        <v>0</v>
      </c>
      <c r="E79" s="73"/>
      <c r="F79" s="73"/>
      <c r="G79" s="73"/>
      <c r="H79" s="73"/>
      <c r="I79" s="73"/>
      <c r="J79" s="73"/>
      <c r="K79" s="73"/>
      <c r="L79" s="73"/>
      <c r="M79" s="244">
        <f t="shared" si="78"/>
        <v>0</v>
      </c>
      <c r="N79" s="244">
        <f t="shared" si="79"/>
        <v>0</v>
      </c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244">
        <f t="shared" si="80"/>
        <v>0</v>
      </c>
      <c r="Z79" s="244">
        <f t="shared" si="81"/>
        <v>0</v>
      </c>
      <c r="AA79" s="73"/>
      <c r="AB79" s="73"/>
      <c r="AC79" s="73"/>
      <c r="AD79" s="73"/>
      <c r="AE79" s="244">
        <f t="shared" si="82"/>
        <v>0</v>
      </c>
      <c r="AF79" s="244">
        <f t="shared" si="83"/>
        <v>0</v>
      </c>
      <c r="AG79" s="71">
        <f t="shared" si="75"/>
        <v>0</v>
      </c>
      <c r="AH79" s="65"/>
    </row>
    <row r="80" spans="1:34" s="64" customFormat="1" ht="22.5" thickBot="1">
      <c r="A80" s="62" t="s">
        <v>76</v>
      </c>
      <c r="B80" s="63">
        <v>32</v>
      </c>
      <c r="C80" s="245">
        <f t="shared" si="76"/>
        <v>46</v>
      </c>
      <c r="D80" s="245">
        <f t="shared" si="77"/>
        <v>24</v>
      </c>
      <c r="E80" s="244">
        <f t="shared" ref="E80:AD80" si="84">+E49-E50+E69</f>
        <v>13</v>
      </c>
      <c r="F80" s="244">
        <f t="shared" si="84"/>
        <v>6</v>
      </c>
      <c r="G80" s="244">
        <f t="shared" si="84"/>
        <v>9</v>
      </c>
      <c r="H80" s="244">
        <f t="shared" si="84"/>
        <v>4</v>
      </c>
      <c r="I80" s="244">
        <f t="shared" si="84"/>
        <v>9</v>
      </c>
      <c r="J80" s="244">
        <f t="shared" si="84"/>
        <v>7</v>
      </c>
      <c r="K80" s="244">
        <f t="shared" si="84"/>
        <v>15</v>
      </c>
      <c r="L80" s="244">
        <f t="shared" si="84"/>
        <v>7</v>
      </c>
      <c r="M80" s="244">
        <f>+E80+G80+I80+K80</f>
        <v>46</v>
      </c>
      <c r="N80" s="244">
        <f>+F80+H80+J80+L80</f>
        <v>24</v>
      </c>
      <c r="O80" s="244">
        <f t="shared" si="84"/>
        <v>0</v>
      </c>
      <c r="P80" s="244">
        <f t="shared" si="84"/>
        <v>0</v>
      </c>
      <c r="Q80" s="244">
        <f t="shared" si="84"/>
        <v>0</v>
      </c>
      <c r="R80" s="244">
        <f t="shared" si="84"/>
        <v>0</v>
      </c>
      <c r="S80" s="244">
        <f t="shared" si="84"/>
        <v>0</v>
      </c>
      <c r="T80" s="244">
        <f t="shared" si="84"/>
        <v>0</v>
      </c>
      <c r="U80" s="244">
        <f t="shared" si="84"/>
        <v>0</v>
      </c>
      <c r="V80" s="244">
        <f t="shared" si="84"/>
        <v>0</v>
      </c>
      <c r="W80" s="244">
        <f t="shared" si="84"/>
        <v>0</v>
      </c>
      <c r="X80" s="244">
        <f t="shared" si="84"/>
        <v>0</v>
      </c>
      <c r="Y80" s="244">
        <f>+O80+Q80+S80+U80+W80</f>
        <v>0</v>
      </c>
      <c r="Z80" s="244">
        <f>+P80+R80+T80+V80+X80</f>
        <v>0</v>
      </c>
      <c r="AA80" s="244">
        <f t="shared" si="84"/>
        <v>0</v>
      </c>
      <c r="AB80" s="244">
        <f t="shared" si="84"/>
        <v>0</v>
      </c>
      <c r="AC80" s="244">
        <f t="shared" si="84"/>
        <v>0</v>
      </c>
      <c r="AD80" s="244">
        <f t="shared" si="84"/>
        <v>0</v>
      </c>
      <c r="AE80" s="244">
        <f>+AA80+AC80</f>
        <v>0</v>
      </c>
      <c r="AF80" s="244">
        <f>+AB80+AD80</f>
        <v>0</v>
      </c>
      <c r="AG80" s="71">
        <f t="shared" si="75"/>
        <v>0</v>
      </c>
      <c r="AH80" s="65"/>
    </row>
    <row r="81" spans="1:34" s="64" customFormat="1" ht="12.75">
      <c r="A81" s="165" t="s">
        <v>189</v>
      </c>
      <c r="B81" s="65"/>
      <c r="C81" s="163"/>
      <c r="D81" s="163"/>
      <c r="E81" s="68" t="str">
        <f>IF(E69=прибыл!K57,".","қате")</f>
        <v>.</v>
      </c>
      <c r="F81" s="68"/>
      <c r="G81" s="68" t="str">
        <f>IF(G69=прибыл!K58,".","қате")</f>
        <v>.</v>
      </c>
      <c r="H81" s="68"/>
      <c r="I81" s="68" t="str">
        <f>IF(I69=прибыл!K59,".","қате")</f>
        <v>.</v>
      </c>
      <c r="J81" s="68"/>
      <c r="K81" s="68" t="str">
        <f>IF(K69=прибыл!K60,".","қате")</f>
        <v>.</v>
      </c>
      <c r="L81" s="68"/>
      <c r="M81" s="68"/>
      <c r="N81" s="68"/>
      <c r="O81" s="68" t="str">
        <f>IF(O69=прибыл!K61,".","қате")</f>
        <v>.</v>
      </c>
      <c r="P81" s="68"/>
      <c r="Q81" s="68" t="str">
        <f>IF(Q69=прибыл!K62,".","қате")</f>
        <v>.</v>
      </c>
      <c r="R81" s="68"/>
      <c r="S81" s="68" t="str">
        <f>IF(S69=прибыл!K63,".","қате")</f>
        <v>.</v>
      </c>
      <c r="T81" s="68"/>
      <c r="U81" s="68" t="str">
        <f>IF(U69=прибыл!K64,".","қате")</f>
        <v>.</v>
      </c>
      <c r="V81" s="68"/>
      <c r="W81" s="68" t="str">
        <f>IF(W69=прибыл!K65,".","қате")</f>
        <v>.</v>
      </c>
      <c r="X81" s="68"/>
      <c r="Y81" s="68"/>
      <c r="Z81" s="68"/>
      <c r="AA81" s="68" t="str">
        <f>IF(AA69=прибыл!K66,".","қате")</f>
        <v>.</v>
      </c>
      <c r="AB81" s="68"/>
      <c r="AC81" s="68" t="str">
        <f>IF(AC69=прибыл!K67,".","қате")</f>
        <v>.</v>
      </c>
      <c r="AD81" s="68"/>
      <c r="AE81" s="68"/>
      <c r="AF81" s="68"/>
      <c r="AG81" s="71"/>
      <c r="AH81" s="65"/>
    </row>
    <row r="82" spans="1:34" s="64" customFormat="1" ht="27" customHeight="1">
      <c r="A82" s="19" t="s">
        <v>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1" t="s">
        <v>10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0"/>
    </row>
    <row r="83" spans="1:34" s="117" customFormat="1" ht="18.75" customHeight="1">
      <c r="A83" s="241" t="str">
        <f>$A42</f>
        <v>Мектеп</v>
      </c>
      <c r="B83" s="237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 t="s">
        <v>214</v>
      </c>
      <c r="X83" s="238"/>
      <c r="Y83" s="239"/>
      <c r="Z83" s="240"/>
      <c r="AA83" s="238"/>
      <c r="AB83" s="239" t="s">
        <v>12</v>
      </c>
      <c r="AC83" s="239"/>
      <c r="AD83" s="238"/>
      <c r="AE83" s="238"/>
      <c r="AF83" s="238"/>
      <c r="AG83" s="116"/>
    </row>
    <row r="84" spans="1:34" s="64" customFormat="1" ht="15" customHeight="1">
      <c r="A84" s="77"/>
      <c r="B84" s="66"/>
      <c r="C84" s="67"/>
      <c r="D84" s="17"/>
      <c r="E84" s="68"/>
      <c r="F84" s="68"/>
      <c r="G84" s="68"/>
      <c r="H84" s="68"/>
      <c r="I84" s="68"/>
      <c r="J84" s="68"/>
      <c r="K84" s="68"/>
      <c r="L84" s="68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77"/>
      <c r="AA84" s="67"/>
      <c r="AB84" s="67"/>
      <c r="AC84" s="67"/>
      <c r="AD84" s="67"/>
      <c r="AE84" s="67"/>
      <c r="AF84" s="67"/>
      <c r="AG84" s="67"/>
    </row>
    <row r="85" spans="1:34" s="64" customFormat="1" ht="15" customHeight="1">
      <c r="A85" s="77"/>
      <c r="B85" s="66"/>
      <c r="C85" s="100" t="str">
        <f>IF(C80=C121,".","Ошибка")</f>
        <v>.</v>
      </c>
      <c r="D85" s="100" t="str">
        <f t="shared" ref="D85:AF85" si="85">IF(D80=D121,".","Ошибка")</f>
        <v>.</v>
      </c>
      <c r="E85" s="100" t="str">
        <f t="shared" si="85"/>
        <v>.</v>
      </c>
      <c r="F85" s="100" t="str">
        <f t="shared" si="85"/>
        <v>.</v>
      </c>
      <c r="G85" s="100" t="str">
        <f t="shared" si="85"/>
        <v>.</v>
      </c>
      <c r="H85" s="100" t="str">
        <f t="shared" si="85"/>
        <v>.</v>
      </c>
      <c r="I85" s="100" t="str">
        <f t="shared" si="85"/>
        <v>.</v>
      </c>
      <c r="J85" s="100" t="str">
        <f t="shared" si="85"/>
        <v>.</v>
      </c>
      <c r="K85" s="100" t="str">
        <f t="shared" si="85"/>
        <v>.</v>
      </c>
      <c r="L85" s="100" t="str">
        <f t="shared" si="85"/>
        <v>.</v>
      </c>
      <c r="M85" s="100" t="str">
        <f t="shared" si="85"/>
        <v>.</v>
      </c>
      <c r="N85" s="100" t="str">
        <f t="shared" si="85"/>
        <v>.</v>
      </c>
      <c r="O85" s="100" t="str">
        <f t="shared" si="85"/>
        <v>.</v>
      </c>
      <c r="P85" s="100" t="str">
        <f t="shared" si="85"/>
        <v>.</v>
      </c>
      <c r="Q85" s="100" t="str">
        <f t="shared" si="85"/>
        <v>.</v>
      </c>
      <c r="R85" s="100" t="str">
        <f t="shared" si="85"/>
        <v>.</v>
      </c>
      <c r="S85" s="100" t="str">
        <f t="shared" si="85"/>
        <v>.</v>
      </c>
      <c r="T85" s="100" t="str">
        <f t="shared" si="85"/>
        <v>.</v>
      </c>
      <c r="U85" s="100" t="str">
        <f t="shared" si="85"/>
        <v>.</v>
      </c>
      <c r="V85" s="100" t="str">
        <f t="shared" si="85"/>
        <v>.</v>
      </c>
      <c r="W85" s="100" t="str">
        <f t="shared" si="85"/>
        <v>.</v>
      </c>
      <c r="X85" s="100" t="str">
        <f t="shared" si="85"/>
        <v>.</v>
      </c>
      <c r="Y85" s="100" t="str">
        <f t="shared" si="85"/>
        <v>.</v>
      </c>
      <c r="Z85" s="100" t="str">
        <f t="shared" si="85"/>
        <v>.</v>
      </c>
      <c r="AA85" s="100" t="str">
        <f t="shared" si="85"/>
        <v>.</v>
      </c>
      <c r="AB85" s="100" t="str">
        <f t="shared" si="85"/>
        <v>.</v>
      </c>
      <c r="AC85" s="100" t="str">
        <f t="shared" si="85"/>
        <v>.</v>
      </c>
      <c r="AD85" s="100" t="str">
        <f t="shared" si="85"/>
        <v>.</v>
      </c>
      <c r="AE85" s="100" t="str">
        <f t="shared" si="85"/>
        <v>.</v>
      </c>
      <c r="AF85" s="100" t="str">
        <f t="shared" si="85"/>
        <v>.</v>
      </c>
      <c r="AG85" s="67"/>
    </row>
    <row r="86" spans="1:34" s="64" customFormat="1" ht="19.5" customHeight="1">
      <c r="A86" s="259" t="s">
        <v>61</v>
      </c>
      <c r="B86" s="262" t="s">
        <v>204</v>
      </c>
      <c r="C86" s="259" t="s">
        <v>63</v>
      </c>
      <c r="D86" s="255" t="s">
        <v>64</v>
      </c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56"/>
      <c r="AG86" s="69"/>
    </row>
    <row r="87" spans="1:34" s="64" customFormat="1" ht="11.25" customHeight="1">
      <c r="A87" s="260"/>
      <c r="B87" s="262"/>
      <c r="C87" s="260"/>
      <c r="D87" s="259" t="s">
        <v>65</v>
      </c>
      <c r="E87" s="255" t="s">
        <v>24</v>
      </c>
      <c r="F87" s="256"/>
      <c r="G87" s="255" t="s">
        <v>25</v>
      </c>
      <c r="H87" s="256"/>
      <c r="I87" s="255" t="s">
        <v>26</v>
      </c>
      <c r="J87" s="256"/>
      <c r="K87" s="255" t="s">
        <v>27</v>
      </c>
      <c r="L87" s="256"/>
      <c r="M87" s="257" t="s">
        <v>66</v>
      </c>
      <c r="N87" s="258"/>
      <c r="O87" s="255" t="s">
        <v>28</v>
      </c>
      <c r="P87" s="256"/>
      <c r="Q87" s="255" t="s">
        <v>29</v>
      </c>
      <c r="R87" s="256"/>
      <c r="S87" s="255" t="s">
        <v>30</v>
      </c>
      <c r="T87" s="256"/>
      <c r="U87" s="255" t="s">
        <v>31</v>
      </c>
      <c r="V87" s="256"/>
      <c r="W87" s="255" t="s">
        <v>32</v>
      </c>
      <c r="X87" s="256"/>
      <c r="Y87" s="257" t="s">
        <v>67</v>
      </c>
      <c r="Z87" s="258"/>
      <c r="AA87" s="255" t="s">
        <v>33</v>
      </c>
      <c r="AB87" s="256"/>
      <c r="AC87" s="255" t="s">
        <v>34</v>
      </c>
      <c r="AD87" s="256"/>
      <c r="AE87" s="257" t="s">
        <v>68</v>
      </c>
      <c r="AF87" s="258"/>
      <c r="AG87" s="69"/>
    </row>
    <row r="88" spans="1:34" s="64" customFormat="1" ht="52.5" customHeight="1" thickBot="1">
      <c r="A88" s="261"/>
      <c r="B88" s="262"/>
      <c r="C88" s="263"/>
      <c r="D88" s="263"/>
      <c r="E88" s="74" t="s">
        <v>13</v>
      </c>
      <c r="F88" s="74" t="s">
        <v>70</v>
      </c>
      <c r="G88" s="74" t="s">
        <v>13</v>
      </c>
      <c r="H88" s="74" t="s">
        <v>70</v>
      </c>
      <c r="I88" s="74" t="s">
        <v>13</v>
      </c>
      <c r="J88" s="74" t="s">
        <v>70</v>
      </c>
      <c r="K88" s="74" t="s">
        <v>13</v>
      </c>
      <c r="L88" s="74" t="s">
        <v>70</v>
      </c>
      <c r="M88" s="243" t="s">
        <v>13</v>
      </c>
      <c r="N88" s="243" t="s">
        <v>69</v>
      </c>
      <c r="O88" s="74" t="s">
        <v>13</v>
      </c>
      <c r="P88" s="74" t="s">
        <v>70</v>
      </c>
      <c r="Q88" s="74" t="s">
        <v>13</v>
      </c>
      <c r="R88" s="74" t="s">
        <v>70</v>
      </c>
      <c r="S88" s="74" t="s">
        <v>13</v>
      </c>
      <c r="T88" s="74" t="s">
        <v>70</v>
      </c>
      <c r="U88" s="74" t="s">
        <v>13</v>
      </c>
      <c r="V88" s="74" t="s">
        <v>70</v>
      </c>
      <c r="W88" s="74" t="s">
        <v>13</v>
      </c>
      <c r="X88" s="74" t="s">
        <v>69</v>
      </c>
      <c r="Y88" s="243" t="s">
        <v>13</v>
      </c>
      <c r="Z88" s="243" t="s">
        <v>69</v>
      </c>
      <c r="AA88" s="74" t="s">
        <v>13</v>
      </c>
      <c r="AB88" s="74" t="s">
        <v>70</v>
      </c>
      <c r="AC88" s="74" t="s">
        <v>13</v>
      </c>
      <c r="AD88" s="74" t="s">
        <v>70</v>
      </c>
      <c r="AE88" s="243" t="s">
        <v>13</v>
      </c>
      <c r="AF88" s="243" t="s">
        <v>69</v>
      </c>
      <c r="AG88" s="69"/>
    </row>
    <row r="89" spans="1:34" s="64" customFormat="1" ht="15" thickBot="1">
      <c r="A89" s="248" t="s">
        <v>59</v>
      </c>
      <c r="B89" s="249" t="s">
        <v>60</v>
      </c>
      <c r="C89" s="249">
        <v>1</v>
      </c>
      <c r="D89" s="249">
        <v>2</v>
      </c>
      <c r="E89" s="249">
        <v>3</v>
      </c>
      <c r="F89" s="249">
        <v>4</v>
      </c>
      <c r="G89" s="249">
        <v>5</v>
      </c>
      <c r="H89" s="249">
        <v>6</v>
      </c>
      <c r="I89" s="249">
        <v>7</v>
      </c>
      <c r="J89" s="249">
        <v>8</v>
      </c>
      <c r="K89" s="249">
        <v>9</v>
      </c>
      <c r="L89" s="249">
        <v>10</v>
      </c>
      <c r="M89" s="249">
        <v>11</v>
      </c>
      <c r="N89" s="249">
        <v>12</v>
      </c>
      <c r="O89" s="249">
        <v>13</v>
      </c>
      <c r="P89" s="249">
        <v>14</v>
      </c>
      <c r="Q89" s="249">
        <v>15</v>
      </c>
      <c r="R89" s="249">
        <v>16</v>
      </c>
      <c r="S89" s="249">
        <v>17</v>
      </c>
      <c r="T89" s="249">
        <v>18</v>
      </c>
      <c r="U89" s="249">
        <v>19</v>
      </c>
      <c r="V89" s="249">
        <v>20</v>
      </c>
      <c r="W89" s="249">
        <v>21</v>
      </c>
      <c r="X89" s="249">
        <v>22</v>
      </c>
      <c r="Y89" s="249">
        <v>23</v>
      </c>
      <c r="Z89" s="249">
        <v>24</v>
      </c>
      <c r="AA89" s="249">
        <v>25</v>
      </c>
      <c r="AB89" s="249">
        <v>26</v>
      </c>
      <c r="AC89" s="249">
        <v>27</v>
      </c>
      <c r="AD89" s="249">
        <v>28</v>
      </c>
      <c r="AE89" s="249">
        <v>29</v>
      </c>
      <c r="AF89" s="249">
        <v>30</v>
      </c>
      <c r="AG89" s="70"/>
    </row>
    <row r="90" spans="1:34" s="64" customFormat="1" ht="22.5" thickBot="1">
      <c r="A90" s="62" t="s">
        <v>85</v>
      </c>
      <c r="B90" s="63">
        <v>1</v>
      </c>
      <c r="C90" s="250">
        <f>+M90+Y90+AE90</f>
        <v>46</v>
      </c>
      <c r="D90" s="250">
        <f>+N90+Z90+AF90</f>
        <v>24</v>
      </c>
      <c r="E90" s="254">
        <f>+E8</f>
        <v>13</v>
      </c>
      <c r="F90" s="254">
        <f t="shared" ref="F90:L90" si="86">+F8</f>
        <v>6</v>
      </c>
      <c r="G90" s="254">
        <f t="shared" si="86"/>
        <v>9</v>
      </c>
      <c r="H90" s="254">
        <f t="shared" si="86"/>
        <v>4</v>
      </c>
      <c r="I90" s="254">
        <f t="shared" si="86"/>
        <v>9</v>
      </c>
      <c r="J90" s="254">
        <f t="shared" si="86"/>
        <v>7</v>
      </c>
      <c r="K90" s="254">
        <f t="shared" si="86"/>
        <v>15</v>
      </c>
      <c r="L90" s="254">
        <f t="shared" si="86"/>
        <v>7</v>
      </c>
      <c r="M90" s="254">
        <f>+E90+G90+I90+K90</f>
        <v>46</v>
      </c>
      <c r="N90" s="254">
        <f>+F90+H90+J90+L90</f>
        <v>24</v>
      </c>
      <c r="O90" s="254">
        <f t="shared" ref="O90:X90" si="87">+O8</f>
        <v>0</v>
      </c>
      <c r="P90" s="254">
        <f t="shared" si="87"/>
        <v>0</v>
      </c>
      <c r="Q90" s="254">
        <f t="shared" si="87"/>
        <v>0</v>
      </c>
      <c r="R90" s="254">
        <f t="shared" si="87"/>
        <v>0</v>
      </c>
      <c r="S90" s="254">
        <f t="shared" si="87"/>
        <v>0</v>
      </c>
      <c r="T90" s="254">
        <f t="shared" si="87"/>
        <v>0</v>
      </c>
      <c r="U90" s="254">
        <f t="shared" si="87"/>
        <v>0</v>
      </c>
      <c r="V90" s="254">
        <f t="shared" si="87"/>
        <v>0</v>
      </c>
      <c r="W90" s="254">
        <f t="shared" si="87"/>
        <v>0</v>
      </c>
      <c r="X90" s="254">
        <f t="shared" si="87"/>
        <v>0</v>
      </c>
      <c r="Y90" s="254">
        <f>+O90+Q90+S90+U90+W90</f>
        <v>0</v>
      </c>
      <c r="Z90" s="254">
        <f>+P90+R90+T90+V90+X90</f>
        <v>0</v>
      </c>
      <c r="AA90" s="254">
        <f>+AA8</f>
        <v>0</v>
      </c>
      <c r="AB90" s="254">
        <f>+AB8</f>
        <v>0</v>
      </c>
      <c r="AC90" s="254">
        <f>+AC8</f>
        <v>0</v>
      </c>
      <c r="AD90" s="254">
        <f>+AD8</f>
        <v>0</v>
      </c>
      <c r="AE90" s="254">
        <f>+AA90+AC90</f>
        <v>0</v>
      </c>
      <c r="AF90" s="254">
        <f>+AB90+AD90</f>
        <v>0</v>
      </c>
      <c r="AG90" s="71">
        <f t="shared" ref="AG90:AG99" si="88">IF((M90&lt;N90),"1-4 классах девочки превышают всего детей",IF(Z90&gt;Y90,"5-9 классах девочки превышают всего детей",IF(AF90&gt;AE90,"10-11 классах девочки превышают всего детей",)))</f>
        <v>0</v>
      </c>
      <c r="AH90" s="65"/>
    </row>
    <row r="91" spans="1:34" s="64" customFormat="1" ht="13.5" thickBot="1">
      <c r="A91" s="62" t="s">
        <v>44</v>
      </c>
      <c r="B91" s="63">
        <v>2</v>
      </c>
      <c r="C91" s="251">
        <f>+C92+C93+C100+C101+C102+C103+C104+C105+C106+C107+C108+C109</f>
        <v>0</v>
      </c>
      <c r="D91" s="251">
        <f>+D92+D93+D100+D101+D102+D103+D104+D105+D106+D107+D108+D109</f>
        <v>0</v>
      </c>
      <c r="E91" s="242">
        <f t="shared" ref="E91:N91" si="89">+E92+E93+E104+E105+E106+E107+E108+E109</f>
        <v>0</v>
      </c>
      <c r="F91" s="242">
        <f t="shared" si="89"/>
        <v>0</v>
      </c>
      <c r="G91" s="242">
        <f t="shared" si="89"/>
        <v>0</v>
      </c>
      <c r="H91" s="242">
        <f t="shared" si="89"/>
        <v>0</v>
      </c>
      <c r="I91" s="242">
        <f t="shared" si="89"/>
        <v>0</v>
      </c>
      <c r="J91" s="242">
        <f t="shared" si="89"/>
        <v>0</v>
      </c>
      <c r="K91" s="242">
        <f t="shared" si="89"/>
        <v>0</v>
      </c>
      <c r="L91" s="242">
        <f t="shared" si="89"/>
        <v>0</v>
      </c>
      <c r="M91" s="244">
        <f t="shared" si="89"/>
        <v>0</v>
      </c>
      <c r="N91" s="244">
        <f t="shared" si="89"/>
        <v>0</v>
      </c>
      <c r="O91" s="242">
        <f t="shared" ref="O91:Z91" si="90">+O92+O93+O100+O101+O103+O104+O105+O106+O107+O108+O109</f>
        <v>0</v>
      </c>
      <c r="P91" s="242">
        <f t="shared" si="90"/>
        <v>0</v>
      </c>
      <c r="Q91" s="242">
        <f t="shared" si="90"/>
        <v>0</v>
      </c>
      <c r="R91" s="242">
        <f t="shared" si="90"/>
        <v>0</v>
      </c>
      <c r="S91" s="242">
        <f t="shared" si="90"/>
        <v>0</v>
      </c>
      <c r="T91" s="242">
        <f t="shared" si="90"/>
        <v>0</v>
      </c>
      <c r="U91" s="242">
        <f t="shared" si="90"/>
        <v>0</v>
      </c>
      <c r="V91" s="242">
        <f t="shared" si="90"/>
        <v>0</v>
      </c>
      <c r="W91" s="242">
        <f t="shared" si="90"/>
        <v>0</v>
      </c>
      <c r="X91" s="242">
        <f t="shared" si="90"/>
        <v>0</v>
      </c>
      <c r="Y91" s="244">
        <f t="shared" si="90"/>
        <v>0</v>
      </c>
      <c r="Z91" s="244">
        <f t="shared" si="90"/>
        <v>0</v>
      </c>
      <c r="AA91" s="242">
        <f t="shared" ref="AA91:AF91" si="91">+AA92+AA93+AA100+AA101+AA102+AA103+AA104+AA105+AA106+AA107+AA108+AA109</f>
        <v>0</v>
      </c>
      <c r="AB91" s="242">
        <f t="shared" si="91"/>
        <v>0</v>
      </c>
      <c r="AC91" s="242">
        <f t="shared" si="91"/>
        <v>0</v>
      </c>
      <c r="AD91" s="242">
        <f t="shared" si="91"/>
        <v>0</v>
      </c>
      <c r="AE91" s="244">
        <f t="shared" si="91"/>
        <v>0</v>
      </c>
      <c r="AF91" s="244">
        <f t="shared" si="91"/>
        <v>0</v>
      </c>
      <c r="AG91" s="71">
        <f t="shared" si="88"/>
        <v>0</v>
      </c>
      <c r="AH91" s="65"/>
    </row>
    <row r="92" spans="1:34" s="64" customFormat="1" ht="25.5" customHeight="1" thickBot="1">
      <c r="A92" s="76" t="s">
        <v>78</v>
      </c>
      <c r="B92" s="63">
        <v>3</v>
      </c>
      <c r="C92" s="252">
        <f>+M92+Y92+AE92</f>
        <v>0</v>
      </c>
      <c r="D92" s="252">
        <f>+N92+Z92+AF92</f>
        <v>0</v>
      </c>
      <c r="E92" s="73">
        <f>+E10+E51</f>
        <v>0</v>
      </c>
      <c r="F92" s="73">
        <f t="shared" ref="F92:L92" si="92">+F10+F51</f>
        <v>0</v>
      </c>
      <c r="G92" s="73">
        <f t="shared" si="92"/>
        <v>0</v>
      </c>
      <c r="H92" s="73">
        <f t="shared" si="92"/>
        <v>0</v>
      </c>
      <c r="I92" s="73">
        <f t="shared" si="92"/>
        <v>0</v>
      </c>
      <c r="J92" s="73">
        <f t="shared" si="92"/>
        <v>0</v>
      </c>
      <c r="K92" s="73">
        <f t="shared" si="92"/>
        <v>0</v>
      </c>
      <c r="L92" s="73">
        <f t="shared" si="92"/>
        <v>0</v>
      </c>
      <c r="M92" s="244">
        <f>+E92+G92+I92+K92</f>
        <v>0</v>
      </c>
      <c r="N92" s="244">
        <f>+F92+H92+J92+L92</f>
        <v>0</v>
      </c>
      <c r="O92" s="73">
        <f t="shared" ref="O92:X92" si="93">+O10+O51</f>
        <v>0</v>
      </c>
      <c r="P92" s="73">
        <f t="shared" si="93"/>
        <v>0</v>
      </c>
      <c r="Q92" s="73">
        <f t="shared" si="93"/>
        <v>0</v>
      </c>
      <c r="R92" s="73">
        <f t="shared" si="93"/>
        <v>0</v>
      </c>
      <c r="S92" s="73">
        <f t="shared" si="93"/>
        <v>0</v>
      </c>
      <c r="T92" s="73">
        <f t="shared" si="93"/>
        <v>0</v>
      </c>
      <c r="U92" s="73">
        <f t="shared" si="93"/>
        <v>0</v>
      </c>
      <c r="V92" s="73">
        <f t="shared" si="93"/>
        <v>0</v>
      </c>
      <c r="W92" s="73">
        <f t="shared" si="93"/>
        <v>0</v>
      </c>
      <c r="X92" s="73">
        <f t="shared" si="93"/>
        <v>0</v>
      </c>
      <c r="Y92" s="244">
        <f>+O92+Q92+S92+U92+W92</f>
        <v>0</v>
      </c>
      <c r="Z92" s="244">
        <f>+P92+R92+T92+V92+X92</f>
        <v>0</v>
      </c>
      <c r="AA92" s="73">
        <f>+AA10+AA51</f>
        <v>0</v>
      </c>
      <c r="AB92" s="73">
        <f>+AB10+AB51</f>
        <v>0</v>
      </c>
      <c r="AC92" s="73">
        <f>+AC10+AC51</f>
        <v>0</v>
      </c>
      <c r="AD92" s="73">
        <f>+AD10+AD51</f>
        <v>0</v>
      </c>
      <c r="AE92" s="244">
        <f>+AA92+AC92</f>
        <v>0</v>
      </c>
      <c r="AF92" s="244">
        <f>+AB92+AD92</f>
        <v>0</v>
      </c>
      <c r="AG92" s="71">
        <f t="shared" si="88"/>
        <v>0</v>
      </c>
      <c r="AH92" s="65"/>
    </row>
    <row r="93" spans="1:34" s="64" customFormat="1" ht="13.5" customHeight="1" thickBot="1">
      <c r="A93" s="75" t="s">
        <v>71</v>
      </c>
      <c r="B93" s="63">
        <v>4</v>
      </c>
      <c r="C93" s="252">
        <f>+C94+C95+C96+C97+C98+C99</f>
        <v>0</v>
      </c>
      <c r="D93" s="252">
        <f>+D94+D95+D96+D97+D98+D99</f>
        <v>0</v>
      </c>
      <c r="E93" s="242">
        <f>+E94+E95+E96+E97+E98+E99</f>
        <v>0</v>
      </c>
      <c r="F93" s="242">
        <f t="shared" ref="F93" si="94">+F94+F95+F96+F97+F98+F99</f>
        <v>0</v>
      </c>
      <c r="G93" s="242">
        <f t="shared" ref="G93" si="95">+G94+G95+G96+G97+G98+G99</f>
        <v>0</v>
      </c>
      <c r="H93" s="242">
        <f t="shared" ref="H93" si="96">+H94+H95+H96+H97+H98+H99</f>
        <v>0</v>
      </c>
      <c r="I93" s="242">
        <f t="shared" ref="I93" si="97">+I94+I95+I96+I97+I98+I99</f>
        <v>0</v>
      </c>
      <c r="J93" s="242">
        <f t="shared" ref="J93" si="98">+J94+J95+J96+J97+J98+J99</f>
        <v>0</v>
      </c>
      <c r="K93" s="242">
        <f t="shared" ref="K93" si="99">+K94+K95+K96+K97+K98+K99</f>
        <v>0</v>
      </c>
      <c r="L93" s="242">
        <f t="shared" ref="L93" si="100">+L94+L95+L96+L97+L98+L99</f>
        <v>0</v>
      </c>
      <c r="M93" s="244">
        <f>+M94+M95+M96+M97+M98+M99</f>
        <v>0</v>
      </c>
      <c r="N93" s="244">
        <f>+N94+N95+N96+N97+N98+N99</f>
        <v>0</v>
      </c>
      <c r="O93" s="242">
        <f>+O94+O95+O96+O97+O98+O99</f>
        <v>0</v>
      </c>
      <c r="P93" s="242">
        <f t="shared" ref="P93" si="101">+P94+P95+P96+P97+P98+P99</f>
        <v>0</v>
      </c>
      <c r="Q93" s="242">
        <f t="shared" ref="Q93" si="102">+Q94+Q95+Q96+Q97+Q98+Q99</f>
        <v>0</v>
      </c>
      <c r="R93" s="242">
        <f t="shared" ref="R93" si="103">+R94+R95+R96+R97+R98+R99</f>
        <v>0</v>
      </c>
      <c r="S93" s="242">
        <f t="shared" ref="S93" si="104">+S94+S95+S96+S97+S98+S99</f>
        <v>0</v>
      </c>
      <c r="T93" s="242">
        <f t="shared" ref="T93" si="105">+T94+T95+T96+T97+T98+T99</f>
        <v>0</v>
      </c>
      <c r="U93" s="242">
        <f t="shared" ref="U93" si="106">+U94+U95+U96+U97+U98+U99</f>
        <v>0</v>
      </c>
      <c r="V93" s="242">
        <f t="shared" ref="V93" si="107">+V94+V95+V96+V97+V98+V99</f>
        <v>0</v>
      </c>
      <c r="W93" s="242">
        <f t="shared" ref="W93" si="108">+W94+W95+W96+W97+W98+W99</f>
        <v>0</v>
      </c>
      <c r="X93" s="242">
        <f t="shared" ref="X93" si="109">+X94+X95+X96+X97+X98+X99</f>
        <v>0</v>
      </c>
      <c r="Y93" s="244">
        <f>+Y94+Y95+Y96+Y97+Y98+Y99</f>
        <v>0</v>
      </c>
      <c r="Z93" s="244">
        <f>+Z94+Z95+Z96+Z97+Z98+Z99</f>
        <v>0</v>
      </c>
      <c r="AA93" s="242">
        <f>+AA94+AA95+AA96+AA97+AA98+AA99</f>
        <v>0</v>
      </c>
      <c r="AB93" s="242">
        <f t="shared" ref="AB93" si="110">+AB94+AB95+AB96+AB97+AB98+AB99</f>
        <v>0</v>
      </c>
      <c r="AC93" s="242">
        <f t="shared" ref="AC93" si="111">+AC94+AC95+AC96+AC97+AC98+AC99</f>
        <v>0</v>
      </c>
      <c r="AD93" s="242">
        <f t="shared" ref="AD93" si="112">+AD94+AD95+AD96+AD97+AD98+AD99</f>
        <v>0</v>
      </c>
      <c r="AE93" s="244">
        <f>+AE94+AE95+AE96+AE97+AE98+AE99</f>
        <v>0</v>
      </c>
      <c r="AF93" s="244">
        <f>+AF94+AF95+AF96+AF97+AF98+AF99</f>
        <v>0</v>
      </c>
      <c r="AG93" s="71">
        <f t="shared" si="88"/>
        <v>0</v>
      </c>
      <c r="AH93" s="65"/>
    </row>
    <row r="94" spans="1:34" s="64" customFormat="1" ht="15.75" customHeight="1" thickBot="1">
      <c r="A94" s="75" t="s">
        <v>84</v>
      </c>
      <c r="B94" s="63">
        <v>5</v>
      </c>
      <c r="C94" s="253">
        <f t="shared" ref="C94:C99" si="113">+M94+Y94+AE94</f>
        <v>0</v>
      </c>
      <c r="D94" s="252">
        <f t="shared" ref="D94:D99" si="114">+N94+Z94+AF94</f>
        <v>0</v>
      </c>
      <c r="E94" s="73">
        <f t="shared" ref="E94:L94" si="115">+E12+E53</f>
        <v>0</v>
      </c>
      <c r="F94" s="73">
        <f t="shared" si="115"/>
        <v>0</v>
      </c>
      <c r="G94" s="73">
        <f t="shared" si="115"/>
        <v>0</v>
      </c>
      <c r="H94" s="73">
        <f t="shared" si="115"/>
        <v>0</v>
      </c>
      <c r="I94" s="73">
        <f t="shared" si="115"/>
        <v>0</v>
      </c>
      <c r="J94" s="73">
        <f t="shared" si="115"/>
        <v>0</v>
      </c>
      <c r="K94" s="73">
        <f t="shared" si="115"/>
        <v>0</v>
      </c>
      <c r="L94" s="73">
        <f t="shared" si="115"/>
        <v>0</v>
      </c>
      <c r="M94" s="244">
        <f t="shared" ref="M94:N99" si="116">+E94+G94+I94+K94</f>
        <v>0</v>
      </c>
      <c r="N94" s="244">
        <f t="shared" si="116"/>
        <v>0</v>
      </c>
      <c r="O94" s="73">
        <f t="shared" ref="O94:X94" si="117">+O12+O53</f>
        <v>0</v>
      </c>
      <c r="P94" s="73">
        <f t="shared" si="117"/>
        <v>0</v>
      </c>
      <c r="Q94" s="73">
        <f t="shared" si="117"/>
        <v>0</v>
      </c>
      <c r="R94" s="73">
        <f t="shared" si="117"/>
        <v>0</v>
      </c>
      <c r="S94" s="73">
        <f t="shared" si="117"/>
        <v>0</v>
      </c>
      <c r="T94" s="73">
        <f t="shared" si="117"/>
        <v>0</v>
      </c>
      <c r="U94" s="73">
        <f t="shared" si="117"/>
        <v>0</v>
      </c>
      <c r="V94" s="73">
        <f t="shared" si="117"/>
        <v>0</v>
      </c>
      <c r="W94" s="73">
        <f t="shared" si="117"/>
        <v>0</v>
      </c>
      <c r="X94" s="73">
        <f t="shared" si="117"/>
        <v>0</v>
      </c>
      <c r="Y94" s="244">
        <f t="shared" ref="Y94:Y101" si="118">+O94+Q94+S94+U94+W94</f>
        <v>0</v>
      </c>
      <c r="Z94" s="244">
        <f t="shared" ref="Z94:Z101" si="119">+P94+R94+T94+V94+X94</f>
        <v>0</v>
      </c>
      <c r="AA94" s="73">
        <f t="shared" ref="AA94:AD109" si="120">+AA12+AA53</f>
        <v>0</v>
      </c>
      <c r="AB94" s="73">
        <f t="shared" si="120"/>
        <v>0</v>
      </c>
      <c r="AC94" s="73">
        <f t="shared" si="120"/>
        <v>0</v>
      </c>
      <c r="AD94" s="73">
        <f t="shared" si="120"/>
        <v>0</v>
      </c>
      <c r="AE94" s="244">
        <f t="shared" ref="AE94:AE109" si="121">+AA94+AC94</f>
        <v>0</v>
      </c>
      <c r="AF94" s="244">
        <f t="shared" ref="AF94:AF109" si="122">+AB94+AD94</f>
        <v>0</v>
      </c>
      <c r="AG94" s="71">
        <f t="shared" si="88"/>
        <v>0</v>
      </c>
      <c r="AH94" s="65"/>
    </row>
    <row r="95" spans="1:34" s="64" customFormat="1" ht="15.75" customHeight="1" thickBot="1">
      <c r="A95" s="75" t="s">
        <v>72</v>
      </c>
      <c r="B95" s="63">
        <v>6</v>
      </c>
      <c r="C95" s="253">
        <f t="shared" si="113"/>
        <v>0</v>
      </c>
      <c r="D95" s="252">
        <f t="shared" si="114"/>
        <v>0</v>
      </c>
      <c r="E95" s="73">
        <f t="shared" ref="E95:L95" si="123">+E13+E54</f>
        <v>0</v>
      </c>
      <c r="F95" s="73">
        <f t="shared" si="123"/>
        <v>0</v>
      </c>
      <c r="G95" s="73">
        <f t="shared" si="123"/>
        <v>0</v>
      </c>
      <c r="H95" s="73">
        <f t="shared" si="123"/>
        <v>0</v>
      </c>
      <c r="I95" s="73">
        <f t="shared" si="123"/>
        <v>0</v>
      </c>
      <c r="J95" s="73">
        <f t="shared" si="123"/>
        <v>0</v>
      </c>
      <c r="K95" s="73">
        <f t="shared" si="123"/>
        <v>0</v>
      </c>
      <c r="L95" s="73">
        <f t="shared" si="123"/>
        <v>0</v>
      </c>
      <c r="M95" s="244">
        <f t="shared" si="116"/>
        <v>0</v>
      </c>
      <c r="N95" s="244">
        <f t="shared" si="116"/>
        <v>0</v>
      </c>
      <c r="O95" s="73">
        <f t="shared" ref="O95:X95" si="124">+O13+O54</f>
        <v>0</v>
      </c>
      <c r="P95" s="73">
        <f t="shared" si="124"/>
        <v>0</v>
      </c>
      <c r="Q95" s="73">
        <f t="shared" si="124"/>
        <v>0</v>
      </c>
      <c r="R95" s="73">
        <f t="shared" si="124"/>
        <v>0</v>
      </c>
      <c r="S95" s="73">
        <f t="shared" si="124"/>
        <v>0</v>
      </c>
      <c r="T95" s="73">
        <f t="shared" si="124"/>
        <v>0</v>
      </c>
      <c r="U95" s="73">
        <f t="shared" si="124"/>
        <v>0</v>
      </c>
      <c r="V95" s="73">
        <f t="shared" si="124"/>
        <v>0</v>
      </c>
      <c r="W95" s="73">
        <f t="shared" si="124"/>
        <v>0</v>
      </c>
      <c r="X95" s="73">
        <f t="shared" si="124"/>
        <v>0</v>
      </c>
      <c r="Y95" s="244">
        <f t="shared" si="118"/>
        <v>0</v>
      </c>
      <c r="Z95" s="244">
        <f t="shared" si="119"/>
        <v>0</v>
      </c>
      <c r="AA95" s="73">
        <f t="shared" si="120"/>
        <v>0</v>
      </c>
      <c r="AB95" s="73">
        <f t="shared" si="120"/>
        <v>0</v>
      </c>
      <c r="AC95" s="73">
        <f t="shared" si="120"/>
        <v>0</v>
      </c>
      <c r="AD95" s="73">
        <f t="shared" si="120"/>
        <v>0</v>
      </c>
      <c r="AE95" s="244">
        <f t="shared" si="121"/>
        <v>0</v>
      </c>
      <c r="AF95" s="244">
        <f t="shared" si="122"/>
        <v>0</v>
      </c>
      <c r="AG95" s="71">
        <f t="shared" si="88"/>
        <v>0</v>
      </c>
      <c r="AH95" s="65"/>
    </row>
    <row r="96" spans="1:34" s="64" customFormat="1" ht="15" customHeight="1" thickBot="1">
      <c r="A96" s="75" t="s">
        <v>45</v>
      </c>
      <c r="B96" s="63">
        <v>7</v>
      </c>
      <c r="C96" s="253">
        <f t="shared" si="113"/>
        <v>0</v>
      </c>
      <c r="D96" s="252">
        <f t="shared" si="114"/>
        <v>0</v>
      </c>
      <c r="E96" s="73">
        <f t="shared" ref="E96:L96" si="125">+E14+E55</f>
        <v>0</v>
      </c>
      <c r="F96" s="73">
        <f t="shared" si="125"/>
        <v>0</v>
      </c>
      <c r="G96" s="73">
        <f t="shared" si="125"/>
        <v>0</v>
      </c>
      <c r="H96" s="73">
        <f t="shared" si="125"/>
        <v>0</v>
      </c>
      <c r="I96" s="73">
        <f t="shared" si="125"/>
        <v>0</v>
      </c>
      <c r="J96" s="73">
        <f t="shared" si="125"/>
        <v>0</v>
      </c>
      <c r="K96" s="73">
        <f t="shared" si="125"/>
        <v>0</v>
      </c>
      <c r="L96" s="73">
        <f t="shared" si="125"/>
        <v>0</v>
      </c>
      <c r="M96" s="244">
        <f t="shared" si="116"/>
        <v>0</v>
      </c>
      <c r="N96" s="244">
        <f t="shared" si="116"/>
        <v>0</v>
      </c>
      <c r="O96" s="73">
        <f t="shared" ref="O96:X96" si="126">+O14+O55</f>
        <v>0</v>
      </c>
      <c r="P96" s="73">
        <f t="shared" si="126"/>
        <v>0</v>
      </c>
      <c r="Q96" s="73">
        <f t="shared" si="126"/>
        <v>0</v>
      </c>
      <c r="R96" s="73">
        <f t="shared" si="126"/>
        <v>0</v>
      </c>
      <c r="S96" s="73">
        <f t="shared" si="126"/>
        <v>0</v>
      </c>
      <c r="T96" s="73">
        <f t="shared" si="126"/>
        <v>0</v>
      </c>
      <c r="U96" s="73">
        <f t="shared" si="126"/>
        <v>0</v>
      </c>
      <c r="V96" s="73">
        <f t="shared" si="126"/>
        <v>0</v>
      </c>
      <c r="W96" s="73">
        <f t="shared" si="126"/>
        <v>0</v>
      </c>
      <c r="X96" s="73">
        <f t="shared" si="126"/>
        <v>0</v>
      </c>
      <c r="Y96" s="244">
        <f t="shared" si="118"/>
        <v>0</v>
      </c>
      <c r="Z96" s="244">
        <f t="shared" si="119"/>
        <v>0</v>
      </c>
      <c r="AA96" s="73">
        <f t="shared" si="120"/>
        <v>0</v>
      </c>
      <c r="AB96" s="73">
        <f t="shared" si="120"/>
        <v>0</v>
      </c>
      <c r="AC96" s="73">
        <f t="shared" si="120"/>
        <v>0</v>
      </c>
      <c r="AD96" s="73">
        <f t="shared" si="120"/>
        <v>0</v>
      </c>
      <c r="AE96" s="244">
        <f t="shared" si="121"/>
        <v>0</v>
      </c>
      <c r="AF96" s="244">
        <f t="shared" si="122"/>
        <v>0</v>
      </c>
      <c r="AG96" s="71">
        <f t="shared" si="88"/>
        <v>0</v>
      </c>
      <c r="AH96" s="65"/>
    </row>
    <row r="97" spans="1:34" s="64" customFormat="1" ht="14.25" customHeight="1" thickBot="1">
      <c r="A97" s="75" t="s">
        <v>73</v>
      </c>
      <c r="B97" s="63">
        <v>8</v>
      </c>
      <c r="C97" s="253">
        <f t="shared" si="113"/>
        <v>0</v>
      </c>
      <c r="D97" s="252">
        <f t="shared" si="114"/>
        <v>0</v>
      </c>
      <c r="E97" s="73">
        <f t="shared" ref="E97:L97" si="127">+E15+E56</f>
        <v>0</v>
      </c>
      <c r="F97" s="73">
        <f t="shared" si="127"/>
        <v>0</v>
      </c>
      <c r="G97" s="73">
        <f t="shared" si="127"/>
        <v>0</v>
      </c>
      <c r="H97" s="73">
        <f t="shared" si="127"/>
        <v>0</v>
      </c>
      <c r="I97" s="73">
        <f t="shared" si="127"/>
        <v>0</v>
      </c>
      <c r="J97" s="73">
        <f t="shared" si="127"/>
        <v>0</v>
      </c>
      <c r="K97" s="73">
        <f t="shared" si="127"/>
        <v>0</v>
      </c>
      <c r="L97" s="73">
        <f t="shared" si="127"/>
        <v>0</v>
      </c>
      <c r="M97" s="244">
        <f t="shared" si="116"/>
        <v>0</v>
      </c>
      <c r="N97" s="244">
        <f t="shared" si="116"/>
        <v>0</v>
      </c>
      <c r="O97" s="73">
        <f t="shared" ref="O97:X97" si="128">+O15+O56</f>
        <v>0</v>
      </c>
      <c r="P97" s="73">
        <f t="shared" si="128"/>
        <v>0</v>
      </c>
      <c r="Q97" s="73">
        <f t="shared" si="128"/>
        <v>0</v>
      </c>
      <c r="R97" s="73">
        <f t="shared" si="128"/>
        <v>0</v>
      </c>
      <c r="S97" s="73">
        <f t="shared" si="128"/>
        <v>0</v>
      </c>
      <c r="T97" s="73">
        <f t="shared" si="128"/>
        <v>0</v>
      </c>
      <c r="U97" s="73">
        <f t="shared" si="128"/>
        <v>0</v>
      </c>
      <c r="V97" s="73">
        <f t="shared" si="128"/>
        <v>0</v>
      </c>
      <c r="W97" s="73">
        <f t="shared" si="128"/>
        <v>0</v>
      </c>
      <c r="X97" s="73">
        <f t="shared" si="128"/>
        <v>0</v>
      </c>
      <c r="Y97" s="244">
        <f t="shared" si="118"/>
        <v>0</v>
      </c>
      <c r="Z97" s="244">
        <f t="shared" si="119"/>
        <v>0</v>
      </c>
      <c r="AA97" s="73">
        <f t="shared" si="120"/>
        <v>0</v>
      </c>
      <c r="AB97" s="73">
        <f t="shared" si="120"/>
        <v>0</v>
      </c>
      <c r="AC97" s="73">
        <f t="shared" si="120"/>
        <v>0</v>
      </c>
      <c r="AD97" s="73">
        <f t="shared" si="120"/>
        <v>0</v>
      </c>
      <c r="AE97" s="244">
        <f t="shared" si="121"/>
        <v>0</v>
      </c>
      <c r="AF97" s="244">
        <f t="shared" si="122"/>
        <v>0</v>
      </c>
      <c r="AG97" s="71">
        <f t="shared" si="88"/>
        <v>0</v>
      </c>
      <c r="AH97" s="65"/>
    </row>
    <row r="98" spans="1:34" s="64" customFormat="1" ht="13.5" customHeight="1" thickBot="1">
      <c r="A98" s="75" t="s">
        <v>74</v>
      </c>
      <c r="B98" s="63">
        <v>9</v>
      </c>
      <c r="C98" s="253">
        <f t="shared" si="113"/>
        <v>0</v>
      </c>
      <c r="D98" s="252">
        <f t="shared" si="114"/>
        <v>0</v>
      </c>
      <c r="E98" s="73">
        <f t="shared" ref="E98:L98" si="129">+E16+E57</f>
        <v>0</v>
      </c>
      <c r="F98" s="73">
        <f t="shared" si="129"/>
        <v>0</v>
      </c>
      <c r="G98" s="73">
        <f t="shared" si="129"/>
        <v>0</v>
      </c>
      <c r="H98" s="73">
        <f t="shared" si="129"/>
        <v>0</v>
      </c>
      <c r="I98" s="73">
        <f t="shared" si="129"/>
        <v>0</v>
      </c>
      <c r="J98" s="73">
        <f t="shared" si="129"/>
        <v>0</v>
      </c>
      <c r="K98" s="73">
        <f t="shared" si="129"/>
        <v>0</v>
      </c>
      <c r="L98" s="73">
        <f t="shared" si="129"/>
        <v>0</v>
      </c>
      <c r="M98" s="244">
        <f t="shared" si="116"/>
        <v>0</v>
      </c>
      <c r="N98" s="244">
        <f t="shared" si="116"/>
        <v>0</v>
      </c>
      <c r="O98" s="73">
        <f t="shared" ref="O98:X98" si="130">+O16+O57</f>
        <v>0</v>
      </c>
      <c r="P98" s="73">
        <f t="shared" si="130"/>
        <v>0</v>
      </c>
      <c r="Q98" s="73">
        <f t="shared" si="130"/>
        <v>0</v>
      </c>
      <c r="R98" s="73">
        <f t="shared" si="130"/>
        <v>0</v>
      </c>
      <c r="S98" s="73">
        <f t="shared" si="130"/>
        <v>0</v>
      </c>
      <c r="T98" s="73">
        <f t="shared" si="130"/>
        <v>0</v>
      </c>
      <c r="U98" s="73">
        <f t="shared" si="130"/>
        <v>0</v>
      </c>
      <c r="V98" s="73">
        <f t="shared" si="130"/>
        <v>0</v>
      </c>
      <c r="W98" s="73">
        <f t="shared" si="130"/>
        <v>0</v>
      </c>
      <c r="X98" s="73">
        <f t="shared" si="130"/>
        <v>0</v>
      </c>
      <c r="Y98" s="244">
        <f t="shared" si="118"/>
        <v>0</v>
      </c>
      <c r="Z98" s="244">
        <f t="shared" si="119"/>
        <v>0</v>
      </c>
      <c r="AA98" s="73">
        <f t="shared" si="120"/>
        <v>0</v>
      </c>
      <c r="AB98" s="73">
        <f t="shared" si="120"/>
        <v>0</v>
      </c>
      <c r="AC98" s="73">
        <f t="shared" si="120"/>
        <v>0</v>
      </c>
      <c r="AD98" s="73">
        <f t="shared" si="120"/>
        <v>0</v>
      </c>
      <c r="AE98" s="244">
        <f t="shared" si="121"/>
        <v>0</v>
      </c>
      <c r="AF98" s="244">
        <f t="shared" si="122"/>
        <v>0</v>
      </c>
      <c r="AG98" s="71">
        <f t="shared" si="88"/>
        <v>0</v>
      </c>
      <c r="AH98" s="65"/>
    </row>
    <row r="99" spans="1:34" s="64" customFormat="1" ht="14.25" customHeight="1" thickBot="1">
      <c r="A99" s="75" t="s">
        <v>46</v>
      </c>
      <c r="B99" s="63">
        <v>10</v>
      </c>
      <c r="C99" s="253">
        <f t="shared" si="113"/>
        <v>0</v>
      </c>
      <c r="D99" s="252">
        <f t="shared" si="114"/>
        <v>0</v>
      </c>
      <c r="E99" s="73">
        <f t="shared" ref="E99:L99" si="131">+E17+E58</f>
        <v>0</v>
      </c>
      <c r="F99" s="73">
        <f t="shared" si="131"/>
        <v>0</v>
      </c>
      <c r="G99" s="73">
        <f t="shared" si="131"/>
        <v>0</v>
      </c>
      <c r="H99" s="73">
        <f t="shared" si="131"/>
        <v>0</v>
      </c>
      <c r="I99" s="73">
        <f t="shared" si="131"/>
        <v>0</v>
      </c>
      <c r="J99" s="73">
        <f t="shared" si="131"/>
        <v>0</v>
      </c>
      <c r="K99" s="73">
        <f t="shared" si="131"/>
        <v>0</v>
      </c>
      <c r="L99" s="73">
        <f t="shared" si="131"/>
        <v>0</v>
      </c>
      <c r="M99" s="244">
        <f t="shared" si="116"/>
        <v>0</v>
      </c>
      <c r="N99" s="244">
        <f t="shared" si="116"/>
        <v>0</v>
      </c>
      <c r="O99" s="73">
        <f t="shared" ref="O99:X99" si="132">+O17+O58</f>
        <v>0</v>
      </c>
      <c r="P99" s="73">
        <f t="shared" si="132"/>
        <v>0</v>
      </c>
      <c r="Q99" s="73">
        <f t="shared" si="132"/>
        <v>0</v>
      </c>
      <c r="R99" s="73">
        <f t="shared" si="132"/>
        <v>0</v>
      </c>
      <c r="S99" s="73">
        <f t="shared" si="132"/>
        <v>0</v>
      </c>
      <c r="T99" s="73">
        <f t="shared" si="132"/>
        <v>0</v>
      </c>
      <c r="U99" s="73">
        <f t="shared" si="132"/>
        <v>0</v>
      </c>
      <c r="V99" s="73">
        <f t="shared" si="132"/>
        <v>0</v>
      </c>
      <c r="W99" s="73">
        <f t="shared" si="132"/>
        <v>0</v>
      </c>
      <c r="X99" s="73">
        <f t="shared" si="132"/>
        <v>0</v>
      </c>
      <c r="Y99" s="244">
        <f t="shared" si="118"/>
        <v>0</v>
      </c>
      <c r="Z99" s="244">
        <f t="shared" si="119"/>
        <v>0</v>
      </c>
      <c r="AA99" s="73">
        <f t="shared" si="120"/>
        <v>0</v>
      </c>
      <c r="AB99" s="73">
        <f t="shared" si="120"/>
        <v>0</v>
      </c>
      <c r="AC99" s="73">
        <f t="shared" si="120"/>
        <v>0</v>
      </c>
      <c r="AD99" s="73">
        <f t="shared" si="120"/>
        <v>0</v>
      </c>
      <c r="AE99" s="244">
        <f t="shared" si="121"/>
        <v>0</v>
      </c>
      <c r="AF99" s="244">
        <f t="shared" si="122"/>
        <v>0</v>
      </c>
      <c r="AG99" s="71">
        <f t="shared" si="88"/>
        <v>0</v>
      </c>
      <c r="AH99" s="65"/>
    </row>
    <row r="100" spans="1:34" s="64" customFormat="1" ht="24.75" customHeight="1" thickBot="1">
      <c r="A100" s="62" t="s">
        <v>88</v>
      </c>
      <c r="B100" s="63">
        <v>11</v>
      </c>
      <c r="C100" s="253">
        <f>Y100+AE100</f>
        <v>0</v>
      </c>
      <c r="D100" s="253">
        <f>Z100+AF100</f>
        <v>0</v>
      </c>
      <c r="E100" s="244" t="s">
        <v>0</v>
      </c>
      <c r="F100" s="244" t="s">
        <v>0</v>
      </c>
      <c r="G100" s="244" t="s">
        <v>0</v>
      </c>
      <c r="H100" s="244" t="s">
        <v>0</v>
      </c>
      <c r="I100" s="244" t="s">
        <v>0</v>
      </c>
      <c r="J100" s="244" t="s">
        <v>0</v>
      </c>
      <c r="K100" s="244" t="s">
        <v>0</v>
      </c>
      <c r="L100" s="244" t="s">
        <v>0</v>
      </c>
      <c r="M100" s="244" t="s">
        <v>0</v>
      </c>
      <c r="N100" s="244" t="s">
        <v>0</v>
      </c>
      <c r="O100" s="73">
        <f t="shared" ref="O100:X100" si="133">+O18+O59</f>
        <v>0</v>
      </c>
      <c r="P100" s="73">
        <f t="shared" si="133"/>
        <v>0</v>
      </c>
      <c r="Q100" s="73">
        <f t="shared" si="133"/>
        <v>0</v>
      </c>
      <c r="R100" s="73">
        <f t="shared" si="133"/>
        <v>0</v>
      </c>
      <c r="S100" s="73">
        <f t="shared" si="133"/>
        <v>0</v>
      </c>
      <c r="T100" s="73">
        <f t="shared" si="133"/>
        <v>0</v>
      </c>
      <c r="U100" s="73">
        <f t="shared" si="133"/>
        <v>0</v>
      </c>
      <c r="V100" s="73">
        <f t="shared" si="133"/>
        <v>0</v>
      </c>
      <c r="W100" s="73">
        <f t="shared" si="133"/>
        <v>0</v>
      </c>
      <c r="X100" s="73">
        <f t="shared" si="133"/>
        <v>0</v>
      </c>
      <c r="Y100" s="244">
        <f t="shared" si="118"/>
        <v>0</v>
      </c>
      <c r="Z100" s="244">
        <f t="shared" si="119"/>
        <v>0</v>
      </c>
      <c r="AA100" s="73">
        <f t="shared" si="120"/>
        <v>0</v>
      </c>
      <c r="AB100" s="73">
        <f t="shared" si="120"/>
        <v>0</v>
      </c>
      <c r="AC100" s="73">
        <f t="shared" si="120"/>
        <v>0</v>
      </c>
      <c r="AD100" s="73">
        <f t="shared" si="120"/>
        <v>0</v>
      </c>
      <c r="AE100" s="244">
        <f t="shared" si="121"/>
        <v>0</v>
      </c>
      <c r="AF100" s="244">
        <f t="shared" si="122"/>
        <v>0</v>
      </c>
      <c r="AG100" s="71">
        <f>IF(Z100&gt;Y100,"5-9 классах девочки превышают всего детей",IF(AF100&gt;AE100,"10-11 классах девочки превышают всего детей",))</f>
        <v>0</v>
      </c>
      <c r="AH100" s="65"/>
    </row>
    <row r="101" spans="1:34" s="64" customFormat="1" ht="23.25" customHeight="1" thickBot="1">
      <c r="A101" s="62" t="s">
        <v>47</v>
      </c>
      <c r="B101" s="63">
        <v>12</v>
      </c>
      <c r="C101" s="253">
        <f>+Y101+AE101</f>
        <v>0</v>
      </c>
      <c r="D101" s="253">
        <f>+Z101+AF101</f>
        <v>0</v>
      </c>
      <c r="E101" s="244" t="s">
        <v>0</v>
      </c>
      <c r="F101" s="244" t="s">
        <v>0</v>
      </c>
      <c r="G101" s="244" t="s">
        <v>0</v>
      </c>
      <c r="H101" s="244" t="s">
        <v>0</v>
      </c>
      <c r="I101" s="244" t="s">
        <v>0</v>
      </c>
      <c r="J101" s="244" t="s">
        <v>0</v>
      </c>
      <c r="K101" s="244" t="s">
        <v>0</v>
      </c>
      <c r="L101" s="244" t="s">
        <v>0</v>
      </c>
      <c r="M101" s="244" t="s">
        <v>0</v>
      </c>
      <c r="N101" s="244" t="s">
        <v>0</v>
      </c>
      <c r="O101" s="73">
        <f t="shared" ref="O101:X101" si="134">+O19+O60</f>
        <v>0</v>
      </c>
      <c r="P101" s="73">
        <f t="shared" si="134"/>
        <v>0</v>
      </c>
      <c r="Q101" s="73">
        <f t="shared" si="134"/>
        <v>0</v>
      </c>
      <c r="R101" s="73">
        <f t="shared" si="134"/>
        <v>0</v>
      </c>
      <c r="S101" s="73">
        <f t="shared" si="134"/>
        <v>0</v>
      </c>
      <c r="T101" s="73">
        <f t="shared" si="134"/>
        <v>0</v>
      </c>
      <c r="U101" s="73">
        <f t="shared" si="134"/>
        <v>0</v>
      </c>
      <c r="V101" s="73">
        <f t="shared" si="134"/>
        <v>0</v>
      </c>
      <c r="W101" s="73">
        <f t="shared" si="134"/>
        <v>0</v>
      </c>
      <c r="X101" s="73">
        <f t="shared" si="134"/>
        <v>0</v>
      </c>
      <c r="Y101" s="244">
        <f t="shared" si="118"/>
        <v>0</v>
      </c>
      <c r="Z101" s="244">
        <f t="shared" si="119"/>
        <v>0</v>
      </c>
      <c r="AA101" s="73">
        <f t="shared" si="120"/>
        <v>0</v>
      </c>
      <c r="AB101" s="73">
        <f t="shared" si="120"/>
        <v>0</v>
      </c>
      <c r="AC101" s="73">
        <f t="shared" si="120"/>
        <v>0</v>
      </c>
      <c r="AD101" s="73">
        <f t="shared" si="120"/>
        <v>0</v>
      </c>
      <c r="AE101" s="244">
        <f t="shared" si="121"/>
        <v>0</v>
      </c>
      <c r="AF101" s="244">
        <f t="shared" si="122"/>
        <v>0</v>
      </c>
      <c r="AG101" s="71">
        <f>IF(Z101&gt;Y101,"5-9 классах девочки превышают всего детей",IF(AF101&gt;AE101,"10-11 классах девочки превышают всего детей",))</f>
        <v>0</v>
      </c>
      <c r="AH101" s="65"/>
    </row>
    <row r="102" spans="1:34" s="64" customFormat="1" ht="18" customHeight="1" thickBot="1">
      <c r="A102" s="62" t="s">
        <v>48</v>
      </c>
      <c r="B102" s="63">
        <v>13</v>
      </c>
      <c r="C102" s="253">
        <f>+AE102</f>
        <v>0</v>
      </c>
      <c r="D102" s="253">
        <f>+AF102</f>
        <v>0</v>
      </c>
      <c r="E102" s="244" t="s">
        <v>0</v>
      </c>
      <c r="F102" s="244" t="s">
        <v>0</v>
      </c>
      <c r="G102" s="244" t="s">
        <v>0</v>
      </c>
      <c r="H102" s="244" t="s">
        <v>0</v>
      </c>
      <c r="I102" s="244" t="s">
        <v>0</v>
      </c>
      <c r="J102" s="244" t="s">
        <v>0</v>
      </c>
      <c r="K102" s="244" t="s">
        <v>0</v>
      </c>
      <c r="L102" s="244" t="s">
        <v>0</v>
      </c>
      <c r="M102" s="244" t="s">
        <v>0</v>
      </c>
      <c r="N102" s="244" t="s">
        <v>0</v>
      </c>
      <c r="O102" s="244" t="s">
        <v>0</v>
      </c>
      <c r="P102" s="244" t="s">
        <v>0</v>
      </c>
      <c r="Q102" s="244" t="s">
        <v>0</v>
      </c>
      <c r="R102" s="244" t="s">
        <v>0</v>
      </c>
      <c r="S102" s="244" t="s">
        <v>0</v>
      </c>
      <c r="T102" s="244" t="s">
        <v>0</v>
      </c>
      <c r="U102" s="244" t="s">
        <v>0</v>
      </c>
      <c r="V102" s="244" t="s">
        <v>0</v>
      </c>
      <c r="W102" s="244" t="s">
        <v>0</v>
      </c>
      <c r="X102" s="244" t="s">
        <v>0</v>
      </c>
      <c r="Y102" s="244" t="s">
        <v>0</v>
      </c>
      <c r="Z102" s="244" t="s">
        <v>0</v>
      </c>
      <c r="AA102" s="73">
        <f t="shared" si="120"/>
        <v>0</v>
      </c>
      <c r="AB102" s="73">
        <f t="shared" si="120"/>
        <v>0</v>
      </c>
      <c r="AC102" s="73">
        <f t="shared" si="120"/>
        <v>0</v>
      </c>
      <c r="AD102" s="73">
        <f t="shared" si="120"/>
        <v>0</v>
      </c>
      <c r="AE102" s="244">
        <f t="shared" si="121"/>
        <v>0</v>
      </c>
      <c r="AF102" s="244">
        <f t="shared" si="122"/>
        <v>0</v>
      </c>
      <c r="AG102" s="71">
        <f>IF(AF102&gt;AE102,"10-11 классах девочки превышают всего детей",)</f>
        <v>0</v>
      </c>
      <c r="AH102" s="65"/>
    </row>
    <row r="103" spans="1:34" s="64" customFormat="1" ht="24.75" customHeight="1" thickBot="1">
      <c r="A103" s="62" t="s">
        <v>75</v>
      </c>
      <c r="B103" s="63">
        <v>14</v>
      </c>
      <c r="C103" s="253">
        <f>+Y103+AE103</f>
        <v>0</v>
      </c>
      <c r="D103" s="253">
        <f>+Z103+AF103</f>
        <v>0</v>
      </c>
      <c r="E103" s="244" t="s">
        <v>0</v>
      </c>
      <c r="F103" s="244" t="s">
        <v>0</v>
      </c>
      <c r="G103" s="244" t="s">
        <v>0</v>
      </c>
      <c r="H103" s="244" t="s">
        <v>0</v>
      </c>
      <c r="I103" s="244" t="s">
        <v>0</v>
      </c>
      <c r="J103" s="244" t="s">
        <v>0</v>
      </c>
      <c r="K103" s="244" t="s">
        <v>0</v>
      </c>
      <c r="L103" s="244" t="s">
        <v>0</v>
      </c>
      <c r="M103" s="244" t="s">
        <v>0</v>
      </c>
      <c r="N103" s="244" t="s">
        <v>0</v>
      </c>
      <c r="O103" s="73">
        <f t="shared" ref="O103:X103" si="135">+O21+O62</f>
        <v>0</v>
      </c>
      <c r="P103" s="73">
        <f t="shared" si="135"/>
        <v>0</v>
      </c>
      <c r="Q103" s="73">
        <f t="shared" si="135"/>
        <v>0</v>
      </c>
      <c r="R103" s="73">
        <f t="shared" si="135"/>
        <v>0</v>
      </c>
      <c r="S103" s="73">
        <f t="shared" si="135"/>
        <v>0</v>
      </c>
      <c r="T103" s="73">
        <f t="shared" si="135"/>
        <v>0</v>
      </c>
      <c r="U103" s="73">
        <f t="shared" si="135"/>
        <v>0</v>
      </c>
      <c r="V103" s="73">
        <f t="shared" si="135"/>
        <v>0</v>
      </c>
      <c r="W103" s="73">
        <f t="shared" si="135"/>
        <v>0</v>
      </c>
      <c r="X103" s="73">
        <f t="shared" si="135"/>
        <v>0</v>
      </c>
      <c r="Y103" s="244">
        <f t="shared" ref="Y103:Y109" si="136">+O103+Q103+S103+U103+W103</f>
        <v>0</v>
      </c>
      <c r="Z103" s="244">
        <f t="shared" ref="Z103:Z109" si="137">+P103+R103+T103+V103+X103</f>
        <v>0</v>
      </c>
      <c r="AA103" s="73">
        <f t="shared" si="120"/>
        <v>0</v>
      </c>
      <c r="AB103" s="73">
        <f t="shared" si="120"/>
        <v>0</v>
      </c>
      <c r="AC103" s="73">
        <f t="shared" si="120"/>
        <v>0</v>
      </c>
      <c r="AD103" s="73">
        <f t="shared" si="120"/>
        <v>0</v>
      </c>
      <c r="AE103" s="244">
        <f t="shared" si="121"/>
        <v>0</v>
      </c>
      <c r="AF103" s="244">
        <f t="shared" si="122"/>
        <v>0</v>
      </c>
      <c r="AG103" s="71">
        <f>IF(Z103&gt;Y103,"5-9 классах девочки превышают всего детей",IF(AF103&gt;AE103,"10-11 классах девочки превышают всего детей",))</f>
        <v>0</v>
      </c>
      <c r="AH103" s="65"/>
    </row>
    <row r="104" spans="1:34" s="64" customFormat="1" ht="34.5" customHeight="1" thickBot="1">
      <c r="A104" s="62" t="s">
        <v>83</v>
      </c>
      <c r="B104" s="63">
        <v>15</v>
      </c>
      <c r="C104" s="253">
        <f t="shared" ref="C104:C109" si="138">+M104+Y104+AE104</f>
        <v>0</v>
      </c>
      <c r="D104" s="253">
        <f t="shared" ref="D104:D109" si="139">+N104+Z104+AF104</f>
        <v>0</v>
      </c>
      <c r="E104" s="73">
        <f t="shared" ref="E104:L104" si="140">+E22+E63</f>
        <v>0</v>
      </c>
      <c r="F104" s="73">
        <f t="shared" si="140"/>
        <v>0</v>
      </c>
      <c r="G104" s="73">
        <f t="shared" si="140"/>
        <v>0</v>
      </c>
      <c r="H104" s="73">
        <f t="shared" si="140"/>
        <v>0</v>
      </c>
      <c r="I104" s="73">
        <f t="shared" si="140"/>
        <v>0</v>
      </c>
      <c r="J104" s="73">
        <f t="shared" si="140"/>
        <v>0</v>
      </c>
      <c r="K104" s="73">
        <f t="shared" si="140"/>
        <v>0</v>
      </c>
      <c r="L104" s="73">
        <f t="shared" si="140"/>
        <v>0</v>
      </c>
      <c r="M104" s="244">
        <f t="shared" ref="M104:M109" si="141">+E104+G104+I104+K104</f>
        <v>0</v>
      </c>
      <c r="N104" s="244">
        <f t="shared" ref="N104:N109" si="142">+F104+H104+J104+L104</f>
        <v>0</v>
      </c>
      <c r="O104" s="73">
        <f t="shared" ref="O104:X104" si="143">+O22+O63</f>
        <v>0</v>
      </c>
      <c r="P104" s="73">
        <f t="shared" si="143"/>
        <v>0</v>
      </c>
      <c r="Q104" s="73">
        <f t="shared" si="143"/>
        <v>0</v>
      </c>
      <c r="R104" s="73">
        <f t="shared" si="143"/>
        <v>0</v>
      </c>
      <c r="S104" s="73">
        <f t="shared" si="143"/>
        <v>0</v>
      </c>
      <c r="T104" s="73">
        <f t="shared" si="143"/>
        <v>0</v>
      </c>
      <c r="U104" s="73">
        <f t="shared" si="143"/>
        <v>0</v>
      </c>
      <c r="V104" s="73">
        <f t="shared" si="143"/>
        <v>0</v>
      </c>
      <c r="W104" s="73">
        <f t="shared" si="143"/>
        <v>0</v>
      </c>
      <c r="X104" s="73">
        <f t="shared" si="143"/>
        <v>0</v>
      </c>
      <c r="Y104" s="244">
        <f t="shared" si="136"/>
        <v>0</v>
      </c>
      <c r="Z104" s="244">
        <f t="shared" si="137"/>
        <v>0</v>
      </c>
      <c r="AA104" s="73">
        <f t="shared" si="120"/>
        <v>0</v>
      </c>
      <c r="AB104" s="73">
        <f t="shared" si="120"/>
        <v>0</v>
      </c>
      <c r="AC104" s="73">
        <f t="shared" si="120"/>
        <v>0</v>
      </c>
      <c r="AD104" s="73">
        <f t="shared" si="120"/>
        <v>0</v>
      </c>
      <c r="AE104" s="244">
        <f t="shared" si="121"/>
        <v>0</v>
      </c>
      <c r="AF104" s="244">
        <f t="shared" si="122"/>
        <v>0</v>
      </c>
      <c r="AG104" s="71">
        <f t="shared" ref="AG104:AG110" si="144">IF((M104&lt;N104),"1-4 классах девочки превышают всего детей",IF(Z104&gt;Y104,"5-9 классах девочки превышают всего детей",IF(AF104&gt;AE104,"10-11 классах девочки превышают всего детей",)))</f>
        <v>0</v>
      </c>
      <c r="AH104" s="65"/>
    </row>
    <row r="105" spans="1:34" s="64" customFormat="1" ht="24" customHeight="1" thickBot="1">
      <c r="A105" s="62" t="s">
        <v>49</v>
      </c>
      <c r="B105" s="63">
        <v>16</v>
      </c>
      <c r="C105" s="253">
        <f t="shared" si="138"/>
        <v>0</v>
      </c>
      <c r="D105" s="253">
        <f t="shared" si="139"/>
        <v>0</v>
      </c>
      <c r="E105" s="73">
        <f t="shared" ref="E105:L105" si="145">+E23+E64</f>
        <v>0</v>
      </c>
      <c r="F105" s="73">
        <f t="shared" si="145"/>
        <v>0</v>
      </c>
      <c r="G105" s="73">
        <f t="shared" si="145"/>
        <v>0</v>
      </c>
      <c r="H105" s="73">
        <f t="shared" si="145"/>
        <v>0</v>
      </c>
      <c r="I105" s="73">
        <f t="shared" si="145"/>
        <v>0</v>
      </c>
      <c r="J105" s="73">
        <f t="shared" si="145"/>
        <v>0</v>
      </c>
      <c r="K105" s="73">
        <f t="shared" si="145"/>
        <v>0</v>
      </c>
      <c r="L105" s="73">
        <f t="shared" si="145"/>
        <v>0</v>
      </c>
      <c r="M105" s="244">
        <f t="shared" si="141"/>
        <v>0</v>
      </c>
      <c r="N105" s="244">
        <f t="shared" si="142"/>
        <v>0</v>
      </c>
      <c r="O105" s="73">
        <f t="shared" ref="O105:X105" si="146">+O23+O64</f>
        <v>0</v>
      </c>
      <c r="P105" s="73">
        <f t="shared" si="146"/>
        <v>0</v>
      </c>
      <c r="Q105" s="73">
        <f t="shared" si="146"/>
        <v>0</v>
      </c>
      <c r="R105" s="73">
        <f t="shared" si="146"/>
        <v>0</v>
      </c>
      <c r="S105" s="73">
        <f t="shared" si="146"/>
        <v>0</v>
      </c>
      <c r="T105" s="73">
        <f t="shared" si="146"/>
        <v>0</v>
      </c>
      <c r="U105" s="73">
        <f t="shared" si="146"/>
        <v>0</v>
      </c>
      <c r="V105" s="73">
        <f t="shared" si="146"/>
        <v>0</v>
      </c>
      <c r="W105" s="73">
        <f t="shared" si="146"/>
        <v>0</v>
      </c>
      <c r="X105" s="73">
        <f t="shared" si="146"/>
        <v>0</v>
      </c>
      <c r="Y105" s="244">
        <f t="shared" si="136"/>
        <v>0</v>
      </c>
      <c r="Z105" s="244">
        <f t="shared" si="137"/>
        <v>0</v>
      </c>
      <c r="AA105" s="73">
        <f t="shared" si="120"/>
        <v>0</v>
      </c>
      <c r="AB105" s="73">
        <f t="shared" si="120"/>
        <v>0</v>
      </c>
      <c r="AC105" s="73">
        <f t="shared" si="120"/>
        <v>0</v>
      </c>
      <c r="AD105" s="73">
        <f t="shared" si="120"/>
        <v>0</v>
      </c>
      <c r="AE105" s="244">
        <f t="shared" si="121"/>
        <v>0</v>
      </c>
      <c r="AF105" s="244">
        <f t="shared" si="122"/>
        <v>0</v>
      </c>
      <c r="AG105" s="71">
        <f t="shared" si="144"/>
        <v>0</v>
      </c>
      <c r="AH105" s="65"/>
    </row>
    <row r="106" spans="1:34" s="64" customFormat="1" ht="13.5" thickBot="1">
      <c r="A106" s="62" t="s">
        <v>50</v>
      </c>
      <c r="B106" s="63">
        <v>17</v>
      </c>
      <c r="C106" s="253">
        <f t="shared" si="138"/>
        <v>0</v>
      </c>
      <c r="D106" s="253">
        <f t="shared" si="139"/>
        <v>0</v>
      </c>
      <c r="E106" s="73">
        <f t="shared" ref="E106:L106" si="147">+E24+E65</f>
        <v>0</v>
      </c>
      <c r="F106" s="73">
        <f t="shared" si="147"/>
        <v>0</v>
      </c>
      <c r="G106" s="73">
        <f t="shared" si="147"/>
        <v>0</v>
      </c>
      <c r="H106" s="73">
        <f t="shared" si="147"/>
        <v>0</v>
      </c>
      <c r="I106" s="73">
        <f t="shared" si="147"/>
        <v>0</v>
      </c>
      <c r="J106" s="73">
        <f t="shared" si="147"/>
        <v>0</v>
      </c>
      <c r="K106" s="73">
        <f t="shared" si="147"/>
        <v>0</v>
      </c>
      <c r="L106" s="73">
        <f t="shared" si="147"/>
        <v>0</v>
      </c>
      <c r="M106" s="244">
        <f t="shared" si="141"/>
        <v>0</v>
      </c>
      <c r="N106" s="244">
        <f t="shared" si="142"/>
        <v>0</v>
      </c>
      <c r="O106" s="73">
        <f t="shared" ref="O106:X106" si="148">+O24+O65</f>
        <v>0</v>
      </c>
      <c r="P106" s="73">
        <f t="shared" si="148"/>
        <v>0</v>
      </c>
      <c r="Q106" s="73">
        <f t="shared" si="148"/>
        <v>0</v>
      </c>
      <c r="R106" s="73">
        <f t="shared" si="148"/>
        <v>0</v>
      </c>
      <c r="S106" s="73">
        <f t="shared" si="148"/>
        <v>0</v>
      </c>
      <c r="T106" s="73">
        <f t="shared" si="148"/>
        <v>0</v>
      </c>
      <c r="U106" s="73">
        <f t="shared" si="148"/>
        <v>0</v>
      </c>
      <c r="V106" s="73">
        <f t="shared" si="148"/>
        <v>0</v>
      </c>
      <c r="W106" s="73">
        <f t="shared" si="148"/>
        <v>0</v>
      </c>
      <c r="X106" s="73">
        <f t="shared" si="148"/>
        <v>0</v>
      </c>
      <c r="Y106" s="244">
        <f t="shared" si="136"/>
        <v>0</v>
      </c>
      <c r="Z106" s="244">
        <f t="shared" si="137"/>
        <v>0</v>
      </c>
      <c r="AA106" s="73">
        <f t="shared" si="120"/>
        <v>0</v>
      </c>
      <c r="AB106" s="73">
        <f t="shared" si="120"/>
        <v>0</v>
      </c>
      <c r="AC106" s="73">
        <f t="shared" si="120"/>
        <v>0</v>
      </c>
      <c r="AD106" s="73">
        <f t="shared" si="120"/>
        <v>0</v>
      </c>
      <c r="AE106" s="244">
        <f t="shared" si="121"/>
        <v>0</v>
      </c>
      <c r="AF106" s="244">
        <f t="shared" si="122"/>
        <v>0</v>
      </c>
      <c r="AG106" s="71">
        <f t="shared" si="144"/>
        <v>0</v>
      </c>
      <c r="AH106" s="65"/>
    </row>
    <row r="107" spans="1:34" s="64" customFormat="1" ht="13.5" thickBot="1">
      <c r="A107" s="62" t="s">
        <v>51</v>
      </c>
      <c r="B107" s="63">
        <v>18</v>
      </c>
      <c r="C107" s="253">
        <f t="shared" si="138"/>
        <v>0</v>
      </c>
      <c r="D107" s="253">
        <f t="shared" si="139"/>
        <v>0</v>
      </c>
      <c r="E107" s="73">
        <f t="shared" ref="E107:L107" si="149">+E25+E66</f>
        <v>0</v>
      </c>
      <c r="F107" s="73">
        <f t="shared" si="149"/>
        <v>0</v>
      </c>
      <c r="G107" s="73">
        <f t="shared" si="149"/>
        <v>0</v>
      </c>
      <c r="H107" s="73">
        <f t="shared" si="149"/>
        <v>0</v>
      </c>
      <c r="I107" s="73">
        <f t="shared" si="149"/>
        <v>0</v>
      </c>
      <c r="J107" s="73">
        <f t="shared" si="149"/>
        <v>0</v>
      </c>
      <c r="K107" s="73">
        <f t="shared" si="149"/>
        <v>0</v>
      </c>
      <c r="L107" s="73">
        <f t="shared" si="149"/>
        <v>0</v>
      </c>
      <c r="M107" s="244">
        <f t="shared" si="141"/>
        <v>0</v>
      </c>
      <c r="N107" s="244">
        <f t="shared" si="142"/>
        <v>0</v>
      </c>
      <c r="O107" s="73">
        <f t="shared" ref="O107:X107" si="150">+O25+O66</f>
        <v>0</v>
      </c>
      <c r="P107" s="73">
        <f t="shared" si="150"/>
        <v>0</v>
      </c>
      <c r="Q107" s="73">
        <f t="shared" si="150"/>
        <v>0</v>
      </c>
      <c r="R107" s="73">
        <f t="shared" si="150"/>
        <v>0</v>
      </c>
      <c r="S107" s="73">
        <f t="shared" si="150"/>
        <v>0</v>
      </c>
      <c r="T107" s="73">
        <f t="shared" si="150"/>
        <v>0</v>
      </c>
      <c r="U107" s="73">
        <f t="shared" si="150"/>
        <v>0</v>
      </c>
      <c r="V107" s="73">
        <f t="shared" si="150"/>
        <v>0</v>
      </c>
      <c r="W107" s="73">
        <f t="shared" si="150"/>
        <v>0</v>
      </c>
      <c r="X107" s="73">
        <f t="shared" si="150"/>
        <v>0</v>
      </c>
      <c r="Y107" s="244">
        <f t="shared" si="136"/>
        <v>0</v>
      </c>
      <c r="Z107" s="244">
        <f t="shared" si="137"/>
        <v>0</v>
      </c>
      <c r="AA107" s="73">
        <f t="shared" si="120"/>
        <v>0</v>
      </c>
      <c r="AB107" s="73">
        <f t="shared" si="120"/>
        <v>0</v>
      </c>
      <c r="AC107" s="73">
        <f t="shared" si="120"/>
        <v>0</v>
      </c>
      <c r="AD107" s="73">
        <f t="shared" si="120"/>
        <v>0</v>
      </c>
      <c r="AE107" s="244">
        <f t="shared" si="121"/>
        <v>0</v>
      </c>
      <c r="AF107" s="244">
        <f t="shared" si="122"/>
        <v>0</v>
      </c>
      <c r="AG107" s="71">
        <f t="shared" si="144"/>
        <v>0</v>
      </c>
      <c r="AH107" s="65"/>
    </row>
    <row r="108" spans="1:34" s="64" customFormat="1" ht="26.25" customHeight="1" thickBot="1">
      <c r="A108" s="62" t="s">
        <v>52</v>
      </c>
      <c r="B108" s="63">
        <v>19</v>
      </c>
      <c r="C108" s="253">
        <f t="shared" si="138"/>
        <v>0</v>
      </c>
      <c r="D108" s="253">
        <f t="shared" si="139"/>
        <v>0</v>
      </c>
      <c r="E108" s="73">
        <f t="shared" ref="E108:L108" si="151">+E26+E67</f>
        <v>0</v>
      </c>
      <c r="F108" s="73">
        <f t="shared" si="151"/>
        <v>0</v>
      </c>
      <c r="G108" s="73">
        <f t="shared" si="151"/>
        <v>0</v>
      </c>
      <c r="H108" s="73">
        <f t="shared" si="151"/>
        <v>0</v>
      </c>
      <c r="I108" s="73">
        <f t="shared" si="151"/>
        <v>0</v>
      </c>
      <c r="J108" s="73">
        <f t="shared" si="151"/>
        <v>0</v>
      </c>
      <c r="K108" s="73">
        <f t="shared" si="151"/>
        <v>0</v>
      </c>
      <c r="L108" s="73">
        <f t="shared" si="151"/>
        <v>0</v>
      </c>
      <c r="M108" s="244">
        <f t="shared" si="141"/>
        <v>0</v>
      </c>
      <c r="N108" s="244">
        <f t="shared" si="142"/>
        <v>0</v>
      </c>
      <c r="O108" s="73">
        <f t="shared" ref="O108:X108" si="152">+O26+O67</f>
        <v>0</v>
      </c>
      <c r="P108" s="73">
        <f t="shared" si="152"/>
        <v>0</v>
      </c>
      <c r="Q108" s="73">
        <f t="shared" si="152"/>
        <v>0</v>
      </c>
      <c r="R108" s="73">
        <f t="shared" si="152"/>
        <v>0</v>
      </c>
      <c r="S108" s="73">
        <f t="shared" si="152"/>
        <v>0</v>
      </c>
      <c r="T108" s="73">
        <f t="shared" si="152"/>
        <v>0</v>
      </c>
      <c r="U108" s="73">
        <f t="shared" si="152"/>
        <v>0</v>
      </c>
      <c r="V108" s="73">
        <f t="shared" si="152"/>
        <v>0</v>
      </c>
      <c r="W108" s="73">
        <f t="shared" si="152"/>
        <v>0</v>
      </c>
      <c r="X108" s="73">
        <f t="shared" si="152"/>
        <v>0</v>
      </c>
      <c r="Y108" s="244">
        <f t="shared" si="136"/>
        <v>0</v>
      </c>
      <c r="Z108" s="244">
        <f t="shared" si="137"/>
        <v>0</v>
      </c>
      <c r="AA108" s="73">
        <f t="shared" si="120"/>
        <v>0</v>
      </c>
      <c r="AB108" s="73">
        <f t="shared" si="120"/>
        <v>0</v>
      </c>
      <c r="AC108" s="73">
        <f t="shared" si="120"/>
        <v>0</v>
      </c>
      <c r="AD108" s="73">
        <f t="shared" si="120"/>
        <v>0</v>
      </c>
      <c r="AE108" s="244">
        <f t="shared" si="121"/>
        <v>0</v>
      </c>
      <c r="AF108" s="244">
        <f t="shared" si="122"/>
        <v>0</v>
      </c>
      <c r="AG108" s="71">
        <f t="shared" si="144"/>
        <v>0</v>
      </c>
      <c r="AH108" s="65"/>
    </row>
    <row r="109" spans="1:34" s="64" customFormat="1" ht="14.25" customHeight="1" thickBot="1">
      <c r="A109" s="62" t="s">
        <v>53</v>
      </c>
      <c r="B109" s="63">
        <v>20</v>
      </c>
      <c r="C109" s="253">
        <f t="shared" si="138"/>
        <v>0</v>
      </c>
      <c r="D109" s="253">
        <f t="shared" si="139"/>
        <v>0</v>
      </c>
      <c r="E109" s="73">
        <f t="shared" ref="E109:L109" si="153">+E27+E68</f>
        <v>0</v>
      </c>
      <c r="F109" s="73">
        <f t="shared" si="153"/>
        <v>0</v>
      </c>
      <c r="G109" s="73">
        <f t="shared" si="153"/>
        <v>0</v>
      </c>
      <c r="H109" s="73">
        <f t="shared" si="153"/>
        <v>0</v>
      </c>
      <c r="I109" s="73">
        <f t="shared" si="153"/>
        <v>0</v>
      </c>
      <c r="J109" s="73">
        <f t="shared" si="153"/>
        <v>0</v>
      </c>
      <c r="K109" s="73">
        <f t="shared" si="153"/>
        <v>0</v>
      </c>
      <c r="L109" s="73">
        <f t="shared" si="153"/>
        <v>0</v>
      </c>
      <c r="M109" s="244">
        <f t="shared" si="141"/>
        <v>0</v>
      </c>
      <c r="N109" s="244">
        <f t="shared" si="142"/>
        <v>0</v>
      </c>
      <c r="O109" s="73">
        <f t="shared" ref="O109:X109" si="154">+O27+O68</f>
        <v>0</v>
      </c>
      <c r="P109" s="73">
        <f t="shared" si="154"/>
        <v>0</v>
      </c>
      <c r="Q109" s="73">
        <f t="shared" si="154"/>
        <v>0</v>
      </c>
      <c r="R109" s="73">
        <f t="shared" si="154"/>
        <v>0</v>
      </c>
      <c r="S109" s="73">
        <f t="shared" si="154"/>
        <v>0</v>
      </c>
      <c r="T109" s="73">
        <f t="shared" si="154"/>
        <v>0</v>
      </c>
      <c r="U109" s="73">
        <f t="shared" si="154"/>
        <v>0</v>
      </c>
      <c r="V109" s="73">
        <f t="shared" si="154"/>
        <v>0</v>
      </c>
      <c r="W109" s="73">
        <f t="shared" si="154"/>
        <v>0</v>
      </c>
      <c r="X109" s="73">
        <f t="shared" si="154"/>
        <v>0</v>
      </c>
      <c r="Y109" s="244">
        <f t="shared" si="136"/>
        <v>0</v>
      </c>
      <c r="Z109" s="244">
        <f t="shared" si="137"/>
        <v>0</v>
      </c>
      <c r="AA109" s="73">
        <f t="shared" si="120"/>
        <v>0</v>
      </c>
      <c r="AB109" s="73">
        <f t="shared" si="120"/>
        <v>0</v>
      </c>
      <c r="AC109" s="73">
        <f t="shared" si="120"/>
        <v>0</v>
      </c>
      <c r="AD109" s="73">
        <f t="shared" si="120"/>
        <v>0</v>
      </c>
      <c r="AE109" s="244">
        <f t="shared" si="121"/>
        <v>0</v>
      </c>
      <c r="AF109" s="244">
        <f t="shared" si="122"/>
        <v>0</v>
      </c>
      <c r="AG109" s="71">
        <f t="shared" si="144"/>
        <v>0</v>
      </c>
      <c r="AH109" s="65"/>
    </row>
    <row r="110" spans="1:34" s="64" customFormat="1" ht="12.75" customHeight="1" thickBot="1">
      <c r="A110" s="62" t="s">
        <v>54</v>
      </c>
      <c r="B110" s="63">
        <v>21</v>
      </c>
      <c r="C110" s="253">
        <f>C111+C112+C118+C119+C120</f>
        <v>0</v>
      </c>
      <c r="D110" s="253">
        <f>D111+D112+D118+D119+D120</f>
        <v>0</v>
      </c>
      <c r="E110" s="242">
        <f>E111+E112+E118+E119+E120</f>
        <v>0</v>
      </c>
      <c r="F110" s="242">
        <f>F111+F112+F118+F119+F120</f>
        <v>0</v>
      </c>
      <c r="G110" s="242">
        <f t="shared" ref="G110:L110" si="155">G112+G118+G119+G120</f>
        <v>0</v>
      </c>
      <c r="H110" s="242">
        <f t="shared" si="155"/>
        <v>0</v>
      </c>
      <c r="I110" s="242">
        <f t="shared" si="155"/>
        <v>0</v>
      </c>
      <c r="J110" s="242">
        <f t="shared" si="155"/>
        <v>0</v>
      </c>
      <c r="K110" s="242">
        <f t="shared" si="155"/>
        <v>0</v>
      </c>
      <c r="L110" s="242">
        <f t="shared" si="155"/>
        <v>0</v>
      </c>
      <c r="M110" s="244">
        <f>M111+M112+M118+M119+M120</f>
        <v>0</v>
      </c>
      <c r="N110" s="244">
        <f>N111+N112+N118+N119+N120</f>
        <v>0</v>
      </c>
      <c r="O110" s="242">
        <f t="shared" ref="O110:AF110" si="156">O112+O118+O119+O120</f>
        <v>0</v>
      </c>
      <c r="P110" s="242">
        <f t="shared" si="156"/>
        <v>0</v>
      </c>
      <c r="Q110" s="242">
        <f t="shared" si="156"/>
        <v>0</v>
      </c>
      <c r="R110" s="242">
        <f t="shared" si="156"/>
        <v>0</v>
      </c>
      <c r="S110" s="242">
        <f t="shared" si="156"/>
        <v>0</v>
      </c>
      <c r="T110" s="242">
        <f t="shared" si="156"/>
        <v>0</v>
      </c>
      <c r="U110" s="242">
        <f t="shared" si="156"/>
        <v>0</v>
      </c>
      <c r="V110" s="242">
        <f t="shared" si="156"/>
        <v>0</v>
      </c>
      <c r="W110" s="242">
        <f t="shared" si="156"/>
        <v>0</v>
      </c>
      <c r="X110" s="242">
        <f t="shared" si="156"/>
        <v>0</v>
      </c>
      <c r="Y110" s="244">
        <f t="shared" si="156"/>
        <v>0</v>
      </c>
      <c r="Z110" s="244">
        <f t="shared" si="156"/>
        <v>0</v>
      </c>
      <c r="AA110" s="242">
        <f t="shared" si="156"/>
        <v>0</v>
      </c>
      <c r="AB110" s="242">
        <f t="shared" si="156"/>
        <v>0</v>
      </c>
      <c r="AC110" s="242">
        <f t="shared" si="156"/>
        <v>0</v>
      </c>
      <c r="AD110" s="242">
        <f t="shared" si="156"/>
        <v>0</v>
      </c>
      <c r="AE110" s="244">
        <f t="shared" si="156"/>
        <v>0</v>
      </c>
      <c r="AF110" s="244">
        <f t="shared" si="156"/>
        <v>0</v>
      </c>
      <c r="AG110" s="71">
        <f t="shared" si="144"/>
        <v>0</v>
      </c>
      <c r="AH110" s="65"/>
    </row>
    <row r="111" spans="1:34" s="64" customFormat="1" ht="18" customHeight="1" thickBot="1">
      <c r="A111" s="62" t="s">
        <v>79</v>
      </c>
      <c r="B111" s="63">
        <v>22</v>
      </c>
      <c r="C111" s="253">
        <f>+M111</f>
        <v>0</v>
      </c>
      <c r="D111" s="253">
        <f>+N111</f>
        <v>0</v>
      </c>
      <c r="E111" s="72">
        <f>+E29+E70</f>
        <v>0</v>
      </c>
      <c r="F111" s="72">
        <f>+F29+F70</f>
        <v>0</v>
      </c>
      <c r="G111" s="245" t="s">
        <v>0</v>
      </c>
      <c r="H111" s="245" t="s">
        <v>0</v>
      </c>
      <c r="I111" s="245" t="s">
        <v>0</v>
      </c>
      <c r="J111" s="245" t="s">
        <v>0</v>
      </c>
      <c r="K111" s="245" t="s">
        <v>0</v>
      </c>
      <c r="L111" s="245" t="s">
        <v>0</v>
      </c>
      <c r="M111" s="244">
        <f>+E111</f>
        <v>0</v>
      </c>
      <c r="N111" s="244">
        <f>+F111</f>
        <v>0</v>
      </c>
      <c r="O111" s="245" t="s">
        <v>0</v>
      </c>
      <c r="P111" s="245" t="s">
        <v>0</v>
      </c>
      <c r="Q111" s="245" t="s">
        <v>0</v>
      </c>
      <c r="R111" s="245" t="s">
        <v>0</v>
      </c>
      <c r="S111" s="245" t="s">
        <v>0</v>
      </c>
      <c r="T111" s="245" t="s">
        <v>0</v>
      </c>
      <c r="U111" s="245" t="s">
        <v>0</v>
      </c>
      <c r="V111" s="245" t="s">
        <v>0</v>
      </c>
      <c r="W111" s="245" t="s">
        <v>0</v>
      </c>
      <c r="X111" s="245" t="s">
        <v>0</v>
      </c>
      <c r="Y111" s="244" t="s">
        <v>0</v>
      </c>
      <c r="Z111" s="244" t="s">
        <v>0</v>
      </c>
      <c r="AA111" s="245" t="s">
        <v>0</v>
      </c>
      <c r="AB111" s="245" t="s">
        <v>0</v>
      </c>
      <c r="AC111" s="245" t="s">
        <v>0</v>
      </c>
      <c r="AD111" s="245" t="s">
        <v>0</v>
      </c>
      <c r="AE111" s="244" t="s">
        <v>0</v>
      </c>
      <c r="AF111" s="244" t="s">
        <v>0</v>
      </c>
      <c r="AG111" s="71">
        <f>IF(M111&lt;N111,"1-4 классах девочки превышают всего детей",)</f>
        <v>0</v>
      </c>
      <c r="AH111" s="65"/>
    </row>
    <row r="112" spans="1:34" s="64" customFormat="1" ht="27" customHeight="1" thickBot="1">
      <c r="A112" s="62" t="s">
        <v>89</v>
      </c>
      <c r="B112" s="63">
        <v>23</v>
      </c>
      <c r="C112" s="253">
        <f>+C113+C114+C115+C116+C117</f>
        <v>0</v>
      </c>
      <c r="D112" s="253">
        <f>+D113+D114+D115+D116+D117</f>
        <v>0</v>
      </c>
      <c r="E112" s="242">
        <f t="shared" ref="E112:L112" si="157">+E113+E114+E115+E116+E117</f>
        <v>0</v>
      </c>
      <c r="F112" s="242">
        <f t="shared" si="157"/>
        <v>0</v>
      </c>
      <c r="G112" s="242">
        <f t="shared" si="157"/>
        <v>0</v>
      </c>
      <c r="H112" s="242">
        <f t="shared" si="157"/>
        <v>0</v>
      </c>
      <c r="I112" s="242">
        <f t="shared" si="157"/>
        <v>0</v>
      </c>
      <c r="J112" s="242">
        <f t="shared" si="157"/>
        <v>0</v>
      </c>
      <c r="K112" s="242">
        <f t="shared" si="157"/>
        <v>0</v>
      </c>
      <c r="L112" s="242">
        <f t="shared" si="157"/>
        <v>0</v>
      </c>
      <c r="M112" s="244">
        <f>+M113+M114+M115+M116+M117</f>
        <v>0</v>
      </c>
      <c r="N112" s="244">
        <f t="shared" ref="N112:AF112" si="158">+N113+N114+N115+N116+N117</f>
        <v>0</v>
      </c>
      <c r="O112" s="242">
        <f t="shared" si="158"/>
        <v>0</v>
      </c>
      <c r="P112" s="242">
        <f t="shared" si="158"/>
        <v>0</v>
      </c>
      <c r="Q112" s="242">
        <f t="shared" si="158"/>
        <v>0</v>
      </c>
      <c r="R112" s="242">
        <f t="shared" si="158"/>
        <v>0</v>
      </c>
      <c r="S112" s="242">
        <f t="shared" si="158"/>
        <v>0</v>
      </c>
      <c r="T112" s="242">
        <f t="shared" si="158"/>
        <v>0</v>
      </c>
      <c r="U112" s="242">
        <f t="shared" si="158"/>
        <v>0</v>
      </c>
      <c r="V112" s="242">
        <f t="shared" si="158"/>
        <v>0</v>
      </c>
      <c r="W112" s="242">
        <f t="shared" si="158"/>
        <v>0</v>
      </c>
      <c r="X112" s="242">
        <f t="shared" si="158"/>
        <v>0</v>
      </c>
      <c r="Y112" s="244">
        <f t="shared" si="158"/>
        <v>0</v>
      </c>
      <c r="Z112" s="244">
        <f t="shared" si="158"/>
        <v>0</v>
      </c>
      <c r="AA112" s="242">
        <f t="shared" si="158"/>
        <v>0</v>
      </c>
      <c r="AB112" s="242">
        <f t="shared" si="158"/>
        <v>0</v>
      </c>
      <c r="AC112" s="242">
        <f t="shared" si="158"/>
        <v>0</v>
      </c>
      <c r="AD112" s="242">
        <f t="shared" si="158"/>
        <v>0</v>
      </c>
      <c r="AE112" s="244">
        <f t="shared" si="158"/>
        <v>0</v>
      </c>
      <c r="AF112" s="244">
        <f t="shared" si="158"/>
        <v>0</v>
      </c>
      <c r="AG112" s="71">
        <f t="shared" ref="AG112:AG121" si="159">IF((M112&lt;N112),"1-4 классах девочки превышают всего детей",IF(Z112&gt;Y112,"5-9 классах девочки превышают всего детей",IF(AF112&gt;AE112,"10-11 классах девочки превышают всего детей",)))</f>
        <v>0</v>
      </c>
      <c r="AH112" s="65"/>
    </row>
    <row r="113" spans="1:34" s="64" customFormat="1" ht="15" customHeight="1" thickBot="1">
      <c r="A113" s="78" t="s">
        <v>81</v>
      </c>
      <c r="B113" s="63">
        <v>24</v>
      </c>
      <c r="C113" s="253">
        <f t="shared" ref="C113:C121" si="160">+M113+Y113+AE113</f>
        <v>0</v>
      </c>
      <c r="D113" s="253">
        <f t="shared" ref="D113:D121" si="161">+N113+Z113+AF113</f>
        <v>0</v>
      </c>
      <c r="E113" s="73">
        <f t="shared" ref="E113:L113" si="162">+E31+E72</f>
        <v>0</v>
      </c>
      <c r="F113" s="73">
        <f t="shared" si="162"/>
        <v>0</v>
      </c>
      <c r="G113" s="73">
        <f t="shared" si="162"/>
        <v>0</v>
      </c>
      <c r="H113" s="73">
        <f t="shared" si="162"/>
        <v>0</v>
      </c>
      <c r="I113" s="73">
        <f t="shared" si="162"/>
        <v>0</v>
      </c>
      <c r="J113" s="73">
        <f t="shared" si="162"/>
        <v>0</v>
      </c>
      <c r="K113" s="73">
        <f t="shared" si="162"/>
        <v>0</v>
      </c>
      <c r="L113" s="73">
        <f t="shared" si="162"/>
        <v>0</v>
      </c>
      <c r="M113" s="244">
        <f t="shared" ref="M113:M120" si="163">+E113+G113+I113+K113</f>
        <v>0</v>
      </c>
      <c r="N113" s="244">
        <f t="shared" ref="N113:N120" si="164">+F113+H113+J113+L113</f>
        <v>0</v>
      </c>
      <c r="O113" s="73">
        <f t="shared" ref="O113:X113" si="165">+O31+O72</f>
        <v>0</v>
      </c>
      <c r="P113" s="73">
        <f t="shared" si="165"/>
        <v>0</v>
      </c>
      <c r="Q113" s="73">
        <f t="shared" si="165"/>
        <v>0</v>
      </c>
      <c r="R113" s="73">
        <f t="shared" si="165"/>
        <v>0</v>
      </c>
      <c r="S113" s="73">
        <f t="shared" si="165"/>
        <v>0</v>
      </c>
      <c r="T113" s="73">
        <f t="shared" si="165"/>
        <v>0</v>
      </c>
      <c r="U113" s="73">
        <f t="shared" si="165"/>
        <v>0</v>
      </c>
      <c r="V113" s="73">
        <f t="shared" si="165"/>
        <v>0</v>
      </c>
      <c r="W113" s="73">
        <f t="shared" si="165"/>
        <v>0</v>
      </c>
      <c r="X113" s="73">
        <f t="shared" si="165"/>
        <v>0</v>
      </c>
      <c r="Y113" s="244">
        <f t="shared" ref="Y113:Y120" si="166">+O113+Q113+S113+U113+W113</f>
        <v>0</v>
      </c>
      <c r="Z113" s="244">
        <f t="shared" ref="Z113:Z120" si="167">+P113+R113+T113+V113+X113</f>
        <v>0</v>
      </c>
      <c r="AA113" s="73">
        <f t="shared" ref="AA113:AD120" si="168">+AA31+AA72</f>
        <v>0</v>
      </c>
      <c r="AB113" s="73">
        <f t="shared" si="168"/>
        <v>0</v>
      </c>
      <c r="AC113" s="73">
        <f t="shared" si="168"/>
        <v>0</v>
      </c>
      <c r="AD113" s="73">
        <f t="shared" si="168"/>
        <v>0</v>
      </c>
      <c r="AE113" s="244">
        <f t="shared" ref="AE113:AE120" si="169">+AA113+AC113</f>
        <v>0</v>
      </c>
      <c r="AF113" s="244">
        <f t="shared" ref="AF113:AF120" si="170">+AB113+AD113</f>
        <v>0</v>
      </c>
      <c r="AG113" s="71">
        <f t="shared" si="159"/>
        <v>0</v>
      </c>
      <c r="AH113" s="65"/>
    </row>
    <row r="114" spans="1:34" s="64" customFormat="1" ht="13.5" customHeight="1" thickBot="1">
      <c r="A114" s="75" t="s">
        <v>80</v>
      </c>
      <c r="B114" s="63">
        <v>25</v>
      </c>
      <c r="C114" s="253">
        <f t="shared" si="160"/>
        <v>0</v>
      </c>
      <c r="D114" s="253">
        <f t="shared" si="161"/>
        <v>0</v>
      </c>
      <c r="E114" s="73">
        <f t="shared" ref="E114:L114" si="171">+E32+E73</f>
        <v>0</v>
      </c>
      <c r="F114" s="73">
        <f t="shared" si="171"/>
        <v>0</v>
      </c>
      <c r="G114" s="73">
        <f t="shared" si="171"/>
        <v>0</v>
      </c>
      <c r="H114" s="73">
        <f t="shared" si="171"/>
        <v>0</v>
      </c>
      <c r="I114" s="73">
        <f t="shared" si="171"/>
        <v>0</v>
      </c>
      <c r="J114" s="73">
        <f t="shared" si="171"/>
        <v>0</v>
      </c>
      <c r="K114" s="73">
        <f t="shared" si="171"/>
        <v>0</v>
      </c>
      <c r="L114" s="73">
        <f t="shared" si="171"/>
        <v>0</v>
      </c>
      <c r="M114" s="244">
        <f t="shared" si="163"/>
        <v>0</v>
      </c>
      <c r="N114" s="244">
        <f t="shared" si="164"/>
        <v>0</v>
      </c>
      <c r="O114" s="73">
        <f t="shared" ref="O114:X114" si="172">+O32+O73</f>
        <v>0</v>
      </c>
      <c r="P114" s="73">
        <f t="shared" si="172"/>
        <v>0</v>
      </c>
      <c r="Q114" s="73">
        <f t="shared" si="172"/>
        <v>0</v>
      </c>
      <c r="R114" s="73">
        <f t="shared" si="172"/>
        <v>0</v>
      </c>
      <c r="S114" s="73">
        <f t="shared" si="172"/>
        <v>0</v>
      </c>
      <c r="T114" s="73">
        <f t="shared" si="172"/>
        <v>0</v>
      </c>
      <c r="U114" s="73">
        <f t="shared" si="172"/>
        <v>0</v>
      </c>
      <c r="V114" s="73">
        <f t="shared" si="172"/>
        <v>0</v>
      </c>
      <c r="W114" s="73">
        <f t="shared" si="172"/>
        <v>0</v>
      </c>
      <c r="X114" s="73">
        <f t="shared" si="172"/>
        <v>0</v>
      </c>
      <c r="Y114" s="244">
        <f t="shared" si="166"/>
        <v>0</v>
      </c>
      <c r="Z114" s="244">
        <f t="shared" si="167"/>
        <v>0</v>
      </c>
      <c r="AA114" s="73">
        <f t="shared" si="168"/>
        <v>0</v>
      </c>
      <c r="AB114" s="73">
        <f t="shared" si="168"/>
        <v>0</v>
      </c>
      <c r="AC114" s="73">
        <f t="shared" si="168"/>
        <v>0</v>
      </c>
      <c r="AD114" s="73">
        <f t="shared" si="168"/>
        <v>0</v>
      </c>
      <c r="AE114" s="244">
        <f t="shared" si="169"/>
        <v>0</v>
      </c>
      <c r="AF114" s="244">
        <f t="shared" si="170"/>
        <v>0</v>
      </c>
      <c r="AG114" s="71">
        <f t="shared" si="159"/>
        <v>0</v>
      </c>
      <c r="AH114" s="65"/>
    </row>
    <row r="115" spans="1:34" s="64" customFormat="1" ht="15.75" customHeight="1" thickBot="1">
      <c r="A115" s="75" t="s">
        <v>55</v>
      </c>
      <c r="B115" s="63">
        <v>26</v>
      </c>
      <c r="C115" s="253">
        <f t="shared" si="160"/>
        <v>0</v>
      </c>
      <c r="D115" s="253">
        <f t="shared" si="161"/>
        <v>0</v>
      </c>
      <c r="E115" s="73">
        <f t="shared" ref="E115:L115" si="173">+E33+E74</f>
        <v>0</v>
      </c>
      <c r="F115" s="73">
        <f t="shared" si="173"/>
        <v>0</v>
      </c>
      <c r="G115" s="73">
        <f t="shared" si="173"/>
        <v>0</v>
      </c>
      <c r="H115" s="73">
        <f t="shared" si="173"/>
        <v>0</v>
      </c>
      <c r="I115" s="73">
        <f t="shared" si="173"/>
        <v>0</v>
      </c>
      <c r="J115" s="73">
        <f t="shared" si="173"/>
        <v>0</v>
      </c>
      <c r="K115" s="73">
        <f t="shared" si="173"/>
        <v>0</v>
      </c>
      <c r="L115" s="73">
        <f t="shared" si="173"/>
        <v>0</v>
      </c>
      <c r="M115" s="244">
        <f t="shared" si="163"/>
        <v>0</v>
      </c>
      <c r="N115" s="244">
        <f t="shared" si="164"/>
        <v>0</v>
      </c>
      <c r="O115" s="73">
        <f t="shared" ref="O115:X115" si="174">+O33+O74</f>
        <v>0</v>
      </c>
      <c r="P115" s="73">
        <f t="shared" si="174"/>
        <v>0</v>
      </c>
      <c r="Q115" s="73">
        <f t="shared" si="174"/>
        <v>0</v>
      </c>
      <c r="R115" s="73">
        <f t="shared" si="174"/>
        <v>0</v>
      </c>
      <c r="S115" s="73">
        <f t="shared" si="174"/>
        <v>0</v>
      </c>
      <c r="T115" s="73">
        <f t="shared" si="174"/>
        <v>0</v>
      </c>
      <c r="U115" s="73">
        <f t="shared" si="174"/>
        <v>0</v>
      </c>
      <c r="V115" s="73">
        <f t="shared" si="174"/>
        <v>0</v>
      </c>
      <c r="W115" s="73">
        <f t="shared" si="174"/>
        <v>0</v>
      </c>
      <c r="X115" s="73">
        <f t="shared" si="174"/>
        <v>0</v>
      </c>
      <c r="Y115" s="244">
        <f t="shared" si="166"/>
        <v>0</v>
      </c>
      <c r="Z115" s="244">
        <f t="shared" si="167"/>
        <v>0</v>
      </c>
      <c r="AA115" s="73">
        <f t="shared" si="168"/>
        <v>0</v>
      </c>
      <c r="AB115" s="73">
        <f t="shared" si="168"/>
        <v>0</v>
      </c>
      <c r="AC115" s="73">
        <f t="shared" si="168"/>
        <v>0</v>
      </c>
      <c r="AD115" s="73">
        <f t="shared" si="168"/>
        <v>0</v>
      </c>
      <c r="AE115" s="244">
        <f t="shared" si="169"/>
        <v>0</v>
      </c>
      <c r="AF115" s="244">
        <f t="shared" si="170"/>
        <v>0</v>
      </c>
      <c r="AG115" s="71">
        <f t="shared" si="159"/>
        <v>0</v>
      </c>
      <c r="AH115" s="65"/>
    </row>
    <row r="116" spans="1:34" s="64" customFormat="1" ht="25.5" customHeight="1" thickBot="1">
      <c r="A116" s="75" t="s">
        <v>82</v>
      </c>
      <c r="B116" s="63">
        <v>27</v>
      </c>
      <c r="C116" s="253">
        <f t="shared" si="160"/>
        <v>0</v>
      </c>
      <c r="D116" s="253">
        <f t="shared" si="161"/>
        <v>0</v>
      </c>
      <c r="E116" s="73">
        <f t="shared" ref="E116:L116" si="175">+E34+E75</f>
        <v>0</v>
      </c>
      <c r="F116" s="73">
        <f t="shared" si="175"/>
        <v>0</v>
      </c>
      <c r="G116" s="73">
        <f t="shared" si="175"/>
        <v>0</v>
      </c>
      <c r="H116" s="73">
        <f t="shared" si="175"/>
        <v>0</v>
      </c>
      <c r="I116" s="73">
        <f t="shared" si="175"/>
        <v>0</v>
      </c>
      <c r="J116" s="73">
        <f t="shared" si="175"/>
        <v>0</v>
      </c>
      <c r="K116" s="73">
        <f t="shared" si="175"/>
        <v>0</v>
      </c>
      <c r="L116" s="73">
        <f t="shared" si="175"/>
        <v>0</v>
      </c>
      <c r="M116" s="244">
        <f t="shared" si="163"/>
        <v>0</v>
      </c>
      <c r="N116" s="244">
        <f t="shared" si="164"/>
        <v>0</v>
      </c>
      <c r="O116" s="73">
        <f t="shared" ref="O116:X116" si="176">+O34+O75</f>
        <v>0</v>
      </c>
      <c r="P116" s="73">
        <f t="shared" si="176"/>
        <v>0</v>
      </c>
      <c r="Q116" s="73">
        <f t="shared" si="176"/>
        <v>0</v>
      </c>
      <c r="R116" s="73">
        <f t="shared" si="176"/>
        <v>0</v>
      </c>
      <c r="S116" s="73">
        <f t="shared" si="176"/>
        <v>0</v>
      </c>
      <c r="T116" s="73">
        <f t="shared" si="176"/>
        <v>0</v>
      </c>
      <c r="U116" s="73">
        <f t="shared" si="176"/>
        <v>0</v>
      </c>
      <c r="V116" s="73">
        <f t="shared" si="176"/>
        <v>0</v>
      </c>
      <c r="W116" s="73">
        <f t="shared" si="176"/>
        <v>0</v>
      </c>
      <c r="X116" s="73">
        <f t="shared" si="176"/>
        <v>0</v>
      </c>
      <c r="Y116" s="244">
        <f t="shared" si="166"/>
        <v>0</v>
      </c>
      <c r="Z116" s="244">
        <f t="shared" si="167"/>
        <v>0</v>
      </c>
      <c r="AA116" s="73">
        <f t="shared" si="168"/>
        <v>0</v>
      </c>
      <c r="AB116" s="73">
        <f t="shared" si="168"/>
        <v>0</v>
      </c>
      <c r="AC116" s="73">
        <f t="shared" si="168"/>
        <v>0</v>
      </c>
      <c r="AD116" s="73">
        <f t="shared" si="168"/>
        <v>0</v>
      </c>
      <c r="AE116" s="244">
        <f t="shared" si="169"/>
        <v>0</v>
      </c>
      <c r="AF116" s="244">
        <f t="shared" si="170"/>
        <v>0</v>
      </c>
      <c r="AG116" s="71">
        <f t="shared" si="159"/>
        <v>0</v>
      </c>
      <c r="AH116" s="65"/>
    </row>
    <row r="117" spans="1:34" s="64" customFormat="1" ht="24.75" customHeight="1" thickBot="1">
      <c r="A117" s="75" t="s">
        <v>86</v>
      </c>
      <c r="B117" s="63">
        <v>28</v>
      </c>
      <c r="C117" s="253">
        <f t="shared" si="160"/>
        <v>0</v>
      </c>
      <c r="D117" s="253">
        <f t="shared" si="161"/>
        <v>0</v>
      </c>
      <c r="E117" s="73">
        <f t="shared" ref="E117:L117" si="177">+E35+E76</f>
        <v>0</v>
      </c>
      <c r="F117" s="73">
        <f t="shared" si="177"/>
        <v>0</v>
      </c>
      <c r="G117" s="73">
        <f t="shared" si="177"/>
        <v>0</v>
      </c>
      <c r="H117" s="73">
        <f t="shared" si="177"/>
        <v>0</v>
      </c>
      <c r="I117" s="73">
        <f t="shared" si="177"/>
        <v>0</v>
      </c>
      <c r="J117" s="73">
        <f t="shared" si="177"/>
        <v>0</v>
      </c>
      <c r="K117" s="73">
        <f t="shared" si="177"/>
        <v>0</v>
      </c>
      <c r="L117" s="73">
        <f t="shared" si="177"/>
        <v>0</v>
      </c>
      <c r="M117" s="244">
        <f t="shared" si="163"/>
        <v>0</v>
      </c>
      <c r="N117" s="244">
        <f t="shared" si="164"/>
        <v>0</v>
      </c>
      <c r="O117" s="73">
        <f t="shared" ref="O117:X117" si="178">+O35+O76</f>
        <v>0</v>
      </c>
      <c r="P117" s="73">
        <f t="shared" si="178"/>
        <v>0</v>
      </c>
      <c r="Q117" s="73">
        <f t="shared" si="178"/>
        <v>0</v>
      </c>
      <c r="R117" s="73">
        <f t="shared" si="178"/>
        <v>0</v>
      </c>
      <c r="S117" s="73">
        <f t="shared" si="178"/>
        <v>0</v>
      </c>
      <c r="T117" s="73">
        <f t="shared" si="178"/>
        <v>0</v>
      </c>
      <c r="U117" s="73">
        <f t="shared" si="178"/>
        <v>0</v>
      </c>
      <c r="V117" s="73">
        <f t="shared" si="178"/>
        <v>0</v>
      </c>
      <c r="W117" s="73">
        <f t="shared" si="178"/>
        <v>0</v>
      </c>
      <c r="X117" s="73">
        <f t="shared" si="178"/>
        <v>0</v>
      </c>
      <c r="Y117" s="244">
        <f t="shared" si="166"/>
        <v>0</v>
      </c>
      <c r="Z117" s="244">
        <f t="shared" si="167"/>
        <v>0</v>
      </c>
      <c r="AA117" s="73">
        <f t="shared" si="168"/>
        <v>0</v>
      </c>
      <c r="AB117" s="73">
        <f t="shared" si="168"/>
        <v>0</v>
      </c>
      <c r="AC117" s="73">
        <f t="shared" si="168"/>
        <v>0</v>
      </c>
      <c r="AD117" s="73">
        <f t="shared" si="168"/>
        <v>0</v>
      </c>
      <c r="AE117" s="244">
        <f t="shared" si="169"/>
        <v>0</v>
      </c>
      <c r="AF117" s="244">
        <f t="shared" si="170"/>
        <v>0</v>
      </c>
      <c r="AG117" s="71">
        <f t="shared" si="159"/>
        <v>0</v>
      </c>
      <c r="AH117" s="65"/>
    </row>
    <row r="118" spans="1:34" s="64" customFormat="1" ht="13.5" customHeight="1" thickBot="1">
      <c r="A118" s="62" t="s">
        <v>56</v>
      </c>
      <c r="B118" s="63">
        <v>29</v>
      </c>
      <c r="C118" s="253">
        <f t="shared" si="160"/>
        <v>0</v>
      </c>
      <c r="D118" s="253">
        <f t="shared" si="161"/>
        <v>0</v>
      </c>
      <c r="E118" s="73">
        <f t="shared" ref="E118:L118" si="179">+E36+E77</f>
        <v>0</v>
      </c>
      <c r="F118" s="73">
        <f t="shared" si="179"/>
        <v>0</v>
      </c>
      <c r="G118" s="73">
        <f t="shared" si="179"/>
        <v>0</v>
      </c>
      <c r="H118" s="73">
        <f t="shared" si="179"/>
        <v>0</v>
      </c>
      <c r="I118" s="73">
        <f t="shared" si="179"/>
        <v>0</v>
      </c>
      <c r="J118" s="73">
        <f t="shared" si="179"/>
        <v>0</v>
      </c>
      <c r="K118" s="73">
        <f t="shared" si="179"/>
        <v>0</v>
      </c>
      <c r="L118" s="73">
        <f t="shared" si="179"/>
        <v>0</v>
      </c>
      <c r="M118" s="244">
        <f t="shared" si="163"/>
        <v>0</v>
      </c>
      <c r="N118" s="244">
        <f t="shared" si="164"/>
        <v>0</v>
      </c>
      <c r="O118" s="73">
        <f t="shared" ref="O118:X118" si="180">+O36+O77</f>
        <v>0</v>
      </c>
      <c r="P118" s="73">
        <f t="shared" si="180"/>
        <v>0</v>
      </c>
      <c r="Q118" s="73">
        <f t="shared" si="180"/>
        <v>0</v>
      </c>
      <c r="R118" s="73">
        <f t="shared" si="180"/>
        <v>0</v>
      </c>
      <c r="S118" s="73">
        <f t="shared" si="180"/>
        <v>0</v>
      </c>
      <c r="T118" s="73">
        <f t="shared" si="180"/>
        <v>0</v>
      </c>
      <c r="U118" s="73">
        <f t="shared" si="180"/>
        <v>0</v>
      </c>
      <c r="V118" s="73">
        <f t="shared" si="180"/>
        <v>0</v>
      </c>
      <c r="W118" s="73">
        <f t="shared" si="180"/>
        <v>0</v>
      </c>
      <c r="X118" s="73">
        <f t="shared" si="180"/>
        <v>0</v>
      </c>
      <c r="Y118" s="244">
        <f t="shared" si="166"/>
        <v>0</v>
      </c>
      <c r="Z118" s="244">
        <f t="shared" si="167"/>
        <v>0</v>
      </c>
      <c r="AA118" s="73">
        <f t="shared" si="168"/>
        <v>0</v>
      </c>
      <c r="AB118" s="73">
        <f t="shared" si="168"/>
        <v>0</v>
      </c>
      <c r="AC118" s="73">
        <f t="shared" si="168"/>
        <v>0</v>
      </c>
      <c r="AD118" s="73">
        <f t="shared" si="168"/>
        <v>0</v>
      </c>
      <c r="AE118" s="244">
        <f t="shared" si="169"/>
        <v>0</v>
      </c>
      <c r="AF118" s="244">
        <f t="shared" si="170"/>
        <v>0</v>
      </c>
      <c r="AG118" s="71">
        <f t="shared" si="159"/>
        <v>0</v>
      </c>
      <c r="AH118" s="65"/>
    </row>
    <row r="119" spans="1:34" s="64" customFormat="1" ht="14.25" customHeight="1" thickBot="1">
      <c r="A119" s="62" t="s">
        <v>57</v>
      </c>
      <c r="B119" s="63">
        <v>30</v>
      </c>
      <c r="C119" s="253">
        <f t="shared" si="160"/>
        <v>0</v>
      </c>
      <c r="D119" s="253">
        <f t="shared" si="161"/>
        <v>0</v>
      </c>
      <c r="E119" s="73">
        <f t="shared" ref="E119:L119" si="181">+E37+E78</f>
        <v>0</v>
      </c>
      <c r="F119" s="73">
        <f t="shared" si="181"/>
        <v>0</v>
      </c>
      <c r="G119" s="73">
        <f t="shared" si="181"/>
        <v>0</v>
      </c>
      <c r="H119" s="73">
        <f t="shared" si="181"/>
        <v>0</v>
      </c>
      <c r="I119" s="73">
        <f t="shared" si="181"/>
        <v>0</v>
      </c>
      <c r="J119" s="73">
        <f t="shared" si="181"/>
        <v>0</v>
      </c>
      <c r="K119" s="73">
        <f t="shared" si="181"/>
        <v>0</v>
      </c>
      <c r="L119" s="73">
        <f t="shared" si="181"/>
        <v>0</v>
      </c>
      <c r="M119" s="244">
        <f t="shared" si="163"/>
        <v>0</v>
      </c>
      <c r="N119" s="244">
        <f t="shared" si="164"/>
        <v>0</v>
      </c>
      <c r="O119" s="73">
        <f t="shared" ref="O119:X119" si="182">+O37+O78</f>
        <v>0</v>
      </c>
      <c r="P119" s="73">
        <f t="shared" si="182"/>
        <v>0</v>
      </c>
      <c r="Q119" s="73">
        <f t="shared" si="182"/>
        <v>0</v>
      </c>
      <c r="R119" s="73">
        <f t="shared" si="182"/>
        <v>0</v>
      </c>
      <c r="S119" s="73">
        <f t="shared" si="182"/>
        <v>0</v>
      </c>
      <c r="T119" s="73">
        <f t="shared" si="182"/>
        <v>0</v>
      </c>
      <c r="U119" s="73">
        <f t="shared" si="182"/>
        <v>0</v>
      </c>
      <c r="V119" s="73">
        <f t="shared" si="182"/>
        <v>0</v>
      </c>
      <c r="W119" s="73">
        <f t="shared" si="182"/>
        <v>0</v>
      </c>
      <c r="X119" s="73">
        <f t="shared" si="182"/>
        <v>0</v>
      </c>
      <c r="Y119" s="244">
        <f t="shared" si="166"/>
        <v>0</v>
      </c>
      <c r="Z119" s="244">
        <f t="shared" si="167"/>
        <v>0</v>
      </c>
      <c r="AA119" s="73">
        <f t="shared" si="168"/>
        <v>0</v>
      </c>
      <c r="AB119" s="73">
        <f t="shared" si="168"/>
        <v>0</v>
      </c>
      <c r="AC119" s="73">
        <f t="shared" si="168"/>
        <v>0</v>
      </c>
      <c r="AD119" s="73">
        <f t="shared" si="168"/>
        <v>0</v>
      </c>
      <c r="AE119" s="244">
        <f t="shared" si="169"/>
        <v>0</v>
      </c>
      <c r="AF119" s="244">
        <f t="shared" si="170"/>
        <v>0</v>
      </c>
      <c r="AG119" s="71">
        <f t="shared" si="159"/>
        <v>0</v>
      </c>
      <c r="AH119" s="65"/>
    </row>
    <row r="120" spans="1:34" s="64" customFormat="1" ht="12.75" customHeight="1" thickBot="1">
      <c r="A120" s="62" t="s">
        <v>58</v>
      </c>
      <c r="B120" s="63">
        <v>31</v>
      </c>
      <c r="C120" s="253">
        <f t="shared" si="160"/>
        <v>0</v>
      </c>
      <c r="D120" s="253">
        <f t="shared" si="161"/>
        <v>0</v>
      </c>
      <c r="E120" s="73">
        <f t="shared" ref="E120:L120" si="183">+E38+E79</f>
        <v>0</v>
      </c>
      <c r="F120" s="73">
        <f t="shared" si="183"/>
        <v>0</v>
      </c>
      <c r="G120" s="73">
        <f t="shared" si="183"/>
        <v>0</v>
      </c>
      <c r="H120" s="73">
        <f t="shared" si="183"/>
        <v>0</v>
      </c>
      <c r="I120" s="73">
        <f t="shared" si="183"/>
        <v>0</v>
      </c>
      <c r="J120" s="73">
        <f t="shared" si="183"/>
        <v>0</v>
      </c>
      <c r="K120" s="73">
        <f t="shared" si="183"/>
        <v>0</v>
      </c>
      <c r="L120" s="73">
        <f t="shared" si="183"/>
        <v>0</v>
      </c>
      <c r="M120" s="244">
        <f t="shared" si="163"/>
        <v>0</v>
      </c>
      <c r="N120" s="244">
        <f t="shared" si="164"/>
        <v>0</v>
      </c>
      <c r="O120" s="73">
        <f t="shared" ref="O120:X120" si="184">+O38+O79</f>
        <v>0</v>
      </c>
      <c r="P120" s="73">
        <f t="shared" si="184"/>
        <v>0</v>
      </c>
      <c r="Q120" s="73">
        <f t="shared" si="184"/>
        <v>0</v>
      </c>
      <c r="R120" s="73">
        <f t="shared" si="184"/>
        <v>0</v>
      </c>
      <c r="S120" s="73">
        <f t="shared" si="184"/>
        <v>0</v>
      </c>
      <c r="T120" s="73">
        <f t="shared" si="184"/>
        <v>0</v>
      </c>
      <c r="U120" s="73">
        <f t="shared" si="184"/>
        <v>0</v>
      </c>
      <c r="V120" s="73">
        <f t="shared" si="184"/>
        <v>0</v>
      </c>
      <c r="W120" s="73">
        <f t="shared" si="184"/>
        <v>0</v>
      </c>
      <c r="X120" s="73">
        <f t="shared" si="184"/>
        <v>0</v>
      </c>
      <c r="Y120" s="244">
        <f t="shared" si="166"/>
        <v>0</v>
      </c>
      <c r="Z120" s="244">
        <f t="shared" si="167"/>
        <v>0</v>
      </c>
      <c r="AA120" s="73">
        <f t="shared" si="168"/>
        <v>0</v>
      </c>
      <c r="AB120" s="73">
        <f t="shared" si="168"/>
        <v>0</v>
      </c>
      <c r="AC120" s="73">
        <f t="shared" si="168"/>
        <v>0</v>
      </c>
      <c r="AD120" s="73">
        <f t="shared" si="168"/>
        <v>0</v>
      </c>
      <c r="AE120" s="244">
        <f t="shared" si="169"/>
        <v>0</v>
      </c>
      <c r="AF120" s="244">
        <f t="shared" si="170"/>
        <v>0</v>
      </c>
      <c r="AG120" s="71">
        <f t="shared" si="159"/>
        <v>0</v>
      </c>
      <c r="AH120" s="65"/>
    </row>
    <row r="121" spans="1:34" s="64" customFormat="1" ht="22.5" thickBot="1">
      <c r="A121" s="62" t="s">
        <v>76</v>
      </c>
      <c r="B121" s="63">
        <v>32</v>
      </c>
      <c r="C121" s="245">
        <f t="shared" si="160"/>
        <v>46</v>
      </c>
      <c r="D121" s="245">
        <f t="shared" si="161"/>
        <v>24</v>
      </c>
      <c r="E121" s="244">
        <f t="shared" ref="E121:AF121" si="185">+E90-E91+E110</f>
        <v>13</v>
      </c>
      <c r="F121" s="244">
        <f t="shared" si="185"/>
        <v>6</v>
      </c>
      <c r="G121" s="244">
        <f t="shared" si="185"/>
        <v>9</v>
      </c>
      <c r="H121" s="244">
        <f t="shared" si="185"/>
        <v>4</v>
      </c>
      <c r="I121" s="244">
        <f t="shared" si="185"/>
        <v>9</v>
      </c>
      <c r="J121" s="244">
        <f t="shared" si="185"/>
        <v>7</v>
      </c>
      <c r="K121" s="244">
        <f t="shared" si="185"/>
        <v>15</v>
      </c>
      <c r="L121" s="244">
        <f t="shared" si="185"/>
        <v>7</v>
      </c>
      <c r="M121" s="244">
        <f t="shared" si="185"/>
        <v>46</v>
      </c>
      <c r="N121" s="244">
        <f t="shared" si="185"/>
        <v>24</v>
      </c>
      <c r="O121" s="244">
        <f t="shared" si="185"/>
        <v>0</v>
      </c>
      <c r="P121" s="244">
        <f t="shared" si="185"/>
        <v>0</v>
      </c>
      <c r="Q121" s="244">
        <f t="shared" si="185"/>
        <v>0</v>
      </c>
      <c r="R121" s="244">
        <f t="shared" si="185"/>
        <v>0</v>
      </c>
      <c r="S121" s="244">
        <f t="shared" si="185"/>
        <v>0</v>
      </c>
      <c r="T121" s="244">
        <f t="shared" si="185"/>
        <v>0</v>
      </c>
      <c r="U121" s="244">
        <f t="shared" si="185"/>
        <v>0</v>
      </c>
      <c r="V121" s="244">
        <f t="shared" si="185"/>
        <v>0</v>
      </c>
      <c r="W121" s="244">
        <f t="shared" si="185"/>
        <v>0</v>
      </c>
      <c r="X121" s="244">
        <f t="shared" si="185"/>
        <v>0</v>
      </c>
      <c r="Y121" s="244">
        <f t="shared" si="185"/>
        <v>0</v>
      </c>
      <c r="Z121" s="244">
        <f t="shared" si="185"/>
        <v>0</v>
      </c>
      <c r="AA121" s="244">
        <f t="shared" si="185"/>
        <v>0</v>
      </c>
      <c r="AB121" s="244">
        <f t="shared" si="185"/>
        <v>0</v>
      </c>
      <c r="AC121" s="244">
        <f t="shared" si="185"/>
        <v>0</v>
      </c>
      <c r="AD121" s="244">
        <f t="shared" si="185"/>
        <v>0</v>
      </c>
      <c r="AE121" s="244">
        <f t="shared" si="185"/>
        <v>0</v>
      </c>
      <c r="AF121" s="244">
        <f t="shared" si="185"/>
        <v>0</v>
      </c>
      <c r="AG121" s="71">
        <f t="shared" si="159"/>
        <v>0</v>
      </c>
      <c r="AH121" s="65"/>
    </row>
    <row r="122" spans="1:34" s="64" customFormat="1" ht="27" customHeight="1">
      <c r="A122" s="19" t="s">
        <v>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1" t="s">
        <v>10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0"/>
    </row>
    <row r="123" spans="1:34" ht="18" customHeight="1">
      <c r="A123" s="241" t="str">
        <f>$A$1</f>
        <v>Мектеп</v>
      </c>
      <c r="B123" s="237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 t="s">
        <v>214</v>
      </c>
      <c r="X123" s="238"/>
      <c r="Y123" s="239"/>
      <c r="Z123" s="240"/>
      <c r="AA123" s="238"/>
      <c r="AB123" s="239" t="s">
        <v>216</v>
      </c>
      <c r="AC123" s="239"/>
      <c r="AD123" s="238"/>
      <c r="AE123" s="238"/>
      <c r="AF123" s="238"/>
      <c r="AG123" s="1"/>
    </row>
    <row r="124" spans="1:34" s="64" customFormat="1" ht="15" customHeight="1" thickBot="1">
      <c r="A124" s="77"/>
      <c r="B124" s="123">
        <f>IF(C131=выбыл!D102,,"Число выбывших уч-ся не соответствует списку")</f>
        <v>0</v>
      </c>
      <c r="C124" s="67"/>
      <c r="D124" s="17"/>
      <c r="E124" s="68" t="str">
        <f>IF(E133=выбыл!K104,".","қате")</f>
        <v>.</v>
      </c>
      <c r="F124" s="68"/>
      <c r="G124" s="68" t="str">
        <f>IF(G133=выбыл!K105,".","қате")</f>
        <v>.</v>
      </c>
      <c r="H124" s="68"/>
      <c r="I124" s="68" t="str">
        <f>IF(I133=выбыл!K106,".","қате")</f>
        <v>.</v>
      </c>
      <c r="J124" s="68"/>
      <c r="K124" s="68" t="str">
        <f>IF(K133=выбыл!K107,".","қате")</f>
        <v>.</v>
      </c>
      <c r="L124" s="68"/>
      <c r="M124" s="68"/>
      <c r="N124" s="68"/>
      <c r="O124" s="68" t="str">
        <f>IF(O133=выбыл!K108,".","қате")</f>
        <v>.</v>
      </c>
      <c r="P124" s="68"/>
      <c r="Q124" s="68" t="str">
        <f>IF(Q133=выбыл!K109,".","қате")</f>
        <v>.</v>
      </c>
      <c r="R124" s="68"/>
      <c r="S124" s="68" t="str">
        <f>IF(S133=выбыл!K110,".","қате")</f>
        <v>.</v>
      </c>
      <c r="T124" s="68"/>
      <c r="U124" s="68" t="str">
        <f>IF(U133=выбыл!K111,".","қате")</f>
        <v>.</v>
      </c>
      <c r="V124" s="68"/>
      <c r="W124" s="68" t="str">
        <f>IF(W133=выбыл!K112,".","қате")</f>
        <v>.</v>
      </c>
      <c r="X124" s="68"/>
      <c r="Y124" s="68"/>
      <c r="Z124" s="68"/>
      <c r="AA124" s="68" t="str">
        <f>IF(AA133=выбыл!K113,".","қате")</f>
        <v>.</v>
      </c>
      <c r="AB124" s="68"/>
      <c r="AC124" s="68" t="str">
        <f>IF(AC133=выбыл!K114,".","қате")</f>
        <v>.</v>
      </c>
      <c r="AD124" s="68"/>
      <c r="AE124" s="68"/>
      <c r="AF124" s="68"/>
      <c r="AG124" s="67"/>
    </row>
    <row r="125" spans="1:34" s="64" customFormat="1" ht="15" customHeight="1" thickBot="1">
      <c r="A125" s="120" t="s">
        <v>173</v>
      </c>
      <c r="B125" s="123">
        <f>IF(C150=прибыл!D107,,"Число прибывших уч-ся не соответствует списку")</f>
        <v>0</v>
      </c>
      <c r="C125" s="121">
        <f>+M125+Y125+AE125</f>
        <v>0</v>
      </c>
      <c r="D125" s="122">
        <f>+N125+Z125+AF125</f>
        <v>0</v>
      </c>
      <c r="E125" s="73"/>
      <c r="F125" s="73"/>
      <c r="G125" s="73"/>
      <c r="H125" s="73"/>
      <c r="I125" s="73"/>
      <c r="J125" s="73"/>
      <c r="K125" s="73"/>
      <c r="L125" s="73"/>
      <c r="M125" s="242">
        <f>+E125+G125+I125+K125</f>
        <v>0</v>
      </c>
      <c r="N125" s="242">
        <f>+F125+H125+J125+L125</f>
        <v>0</v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242">
        <f>+O125+Q125+S125+U125+W125</f>
        <v>0</v>
      </c>
      <c r="Z125" s="242">
        <f>+P125+R125+T125+V125+X125</f>
        <v>0</v>
      </c>
      <c r="AA125" s="73"/>
      <c r="AB125" s="73"/>
      <c r="AC125" s="73"/>
      <c r="AD125" s="73"/>
      <c r="AE125" s="242">
        <f>+AA125+AC125</f>
        <v>0</v>
      </c>
      <c r="AF125" s="242">
        <f>+AB125+AD125</f>
        <v>0</v>
      </c>
      <c r="AG125" s="67"/>
    </row>
    <row r="126" spans="1:34" s="64" customFormat="1" ht="19.5" customHeight="1">
      <c r="A126" s="259" t="s">
        <v>61</v>
      </c>
      <c r="B126" s="262" t="s">
        <v>204</v>
      </c>
      <c r="C126" s="259" t="s">
        <v>63</v>
      </c>
      <c r="D126" s="255" t="s">
        <v>64</v>
      </c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56"/>
      <c r="AG126" s="69"/>
    </row>
    <row r="127" spans="1:34" s="64" customFormat="1" ht="11.25" customHeight="1">
      <c r="A127" s="260"/>
      <c r="B127" s="262"/>
      <c r="C127" s="260"/>
      <c r="D127" s="259" t="s">
        <v>65</v>
      </c>
      <c r="E127" s="255" t="s">
        <v>24</v>
      </c>
      <c r="F127" s="256"/>
      <c r="G127" s="255" t="s">
        <v>25</v>
      </c>
      <c r="H127" s="256"/>
      <c r="I127" s="255" t="s">
        <v>26</v>
      </c>
      <c r="J127" s="256"/>
      <c r="K127" s="255" t="s">
        <v>27</v>
      </c>
      <c r="L127" s="256"/>
      <c r="M127" s="257" t="s">
        <v>66</v>
      </c>
      <c r="N127" s="258"/>
      <c r="O127" s="255" t="s">
        <v>28</v>
      </c>
      <c r="P127" s="256"/>
      <c r="Q127" s="255" t="s">
        <v>29</v>
      </c>
      <c r="R127" s="256"/>
      <c r="S127" s="255" t="s">
        <v>30</v>
      </c>
      <c r="T127" s="256"/>
      <c r="U127" s="255" t="s">
        <v>31</v>
      </c>
      <c r="V127" s="256"/>
      <c r="W127" s="255" t="s">
        <v>32</v>
      </c>
      <c r="X127" s="256"/>
      <c r="Y127" s="257" t="s">
        <v>67</v>
      </c>
      <c r="Z127" s="258"/>
      <c r="AA127" s="255" t="s">
        <v>33</v>
      </c>
      <c r="AB127" s="256"/>
      <c r="AC127" s="255" t="s">
        <v>34</v>
      </c>
      <c r="AD127" s="256"/>
      <c r="AE127" s="257" t="s">
        <v>68</v>
      </c>
      <c r="AF127" s="258"/>
      <c r="AG127" s="69"/>
    </row>
    <row r="128" spans="1:34" s="64" customFormat="1" ht="52.5" customHeight="1" thickBot="1">
      <c r="A128" s="261"/>
      <c r="B128" s="262"/>
      <c r="C128" s="263"/>
      <c r="D128" s="263"/>
      <c r="E128" s="74" t="s">
        <v>13</v>
      </c>
      <c r="F128" s="74" t="s">
        <v>70</v>
      </c>
      <c r="G128" s="74" t="s">
        <v>13</v>
      </c>
      <c r="H128" s="74" t="s">
        <v>70</v>
      </c>
      <c r="I128" s="74" t="s">
        <v>13</v>
      </c>
      <c r="J128" s="74" t="s">
        <v>70</v>
      </c>
      <c r="K128" s="74" t="s">
        <v>13</v>
      </c>
      <c r="L128" s="74" t="s">
        <v>70</v>
      </c>
      <c r="M128" s="243" t="s">
        <v>13</v>
      </c>
      <c r="N128" s="243" t="s">
        <v>69</v>
      </c>
      <c r="O128" s="74" t="s">
        <v>13</v>
      </c>
      <c r="P128" s="74" t="s">
        <v>70</v>
      </c>
      <c r="Q128" s="74" t="s">
        <v>13</v>
      </c>
      <c r="R128" s="74" t="s">
        <v>70</v>
      </c>
      <c r="S128" s="74" t="s">
        <v>13</v>
      </c>
      <c r="T128" s="74" t="s">
        <v>70</v>
      </c>
      <c r="U128" s="74" t="s">
        <v>13</v>
      </c>
      <c r="V128" s="74" t="s">
        <v>70</v>
      </c>
      <c r="W128" s="74" t="s">
        <v>13</v>
      </c>
      <c r="X128" s="74" t="s">
        <v>69</v>
      </c>
      <c r="Y128" s="243" t="s">
        <v>13</v>
      </c>
      <c r="Z128" s="243" t="s">
        <v>69</v>
      </c>
      <c r="AA128" s="74" t="s">
        <v>13</v>
      </c>
      <c r="AB128" s="74" t="s">
        <v>70</v>
      </c>
      <c r="AC128" s="74" t="s">
        <v>13</v>
      </c>
      <c r="AD128" s="74" t="s">
        <v>70</v>
      </c>
      <c r="AE128" s="243" t="s">
        <v>13</v>
      </c>
      <c r="AF128" s="243" t="s">
        <v>69</v>
      </c>
      <c r="AG128" s="69"/>
    </row>
    <row r="129" spans="1:34" s="64" customFormat="1" ht="15" thickBot="1">
      <c r="A129" s="248" t="s">
        <v>59</v>
      </c>
      <c r="B129" s="249" t="s">
        <v>60</v>
      </c>
      <c r="C129" s="249">
        <v>1</v>
      </c>
      <c r="D129" s="249">
        <v>2</v>
      </c>
      <c r="E129" s="249">
        <v>3</v>
      </c>
      <c r="F129" s="249">
        <v>4</v>
      </c>
      <c r="G129" s="249">
        <v>5</v>
      </c>
      <c r="H129" s="249">
        <v>6</v>
      </c>
      <c r="I129" s="249">
        <v>7</v>
      </c>
      <c r="J129" s="249">
        <v>8</v>
      </c>
      <c r="K129" s="249">
        <v>9</v>
      </c>
      <c r="L129" s="249">
        <v>10</v>
      </c>
      <c r="M129" s="249">
        <v>11</v>
      </c>
      <c r="N129" s="249">
        <v>12</v>
      </c>
      <c r="O129" s="249">
        <v>13</v>
      </c>
      <c r="P129" s="249">
        <v>14</v>
      </c>
      <c r="Q129" s="249">
        <v>15</v>
      </c>
      <c r="R129" s="249">
        <v>16</v>
      </c>
      <c r="S129" s="249">
        <v>17</v>
      </c>
      <c r="T129" s="249">
        <v>18</v>
      </c>
      <c r="U129" s="249">
        <v>19</v>
      </c>
      <c r="V129" s="249">
        <v>20</v>
      </c>
      <c r="W129" s="249">
        <v>21</v>
      </c>
      <c r="X129" s="249">
        <v>22</v>
      </c>
      <c r="Y129" s="249">
        <v>23</v>
      </c>
      <c r="Z129" s="249">
        <v>24</v>
      </c>
      <c r="AA129" s="249">
        <v>25</v>
      </c>
      <c r="AB129" s="249">
        <v>26</v>
      </c>
      <c r="AC129" s="249">
        <v>27</v>
      </c>
      <c r="AD129" s="249">
        <v>28</v>
      </c>
      <c r="AE129" s="249">
        <v>29</v>
      </c>
      <c r="AF129" s="249">
        <v>30</v>
      </c>
      <c r="AG129" s="70"/>
    </row>
    <row r="130" spans="1:34" s="64" customFormat="1" ht="22.5" thickBot="1">
      <c r="A130" s="62" t="s">
        <v>85</v>
      </c>
      <c r="B130" s="63">
        <v>1</v>
      </c>
      <c r="C130" s="250">
        <f>+M130+Y130+AE130</f>
        <v>46</v>
      </c>
      <c r="D130" s="250">
        <f>+N130+Z130+AF130</f>
        <v>24</v>
      </c>
      <c r="E130" s="254">
        <f t="shared" ref="E130:L130" si="186">+E80</f>
        <v>13</v>
      </c>
      <c r="F130" s="254">
        <f t="shared" si="186"/>
        <v>6</v>
      </c>
      <c r="G130" s="254">
        <f t="shared" si="186"/>
        <v>9</v>
      </c>
      <c r="H130" s="254">
        <f t="shared" si="186"/>
        <v>4</v>
      </c>
      <c r="I130" s="254">
        <f t="shared" si="186"/>
        <v>9</v>
      </c>
      <c r="J130" s="254">
        <f t="shared" si="186"/>
        <v>7</v>
      </c>
      <c r="K130" s="254">
        <f t="shared" si="186"/>
        <v>15</v>
      </c>
      <c r="L130" s="254">
        <f t="shared" si="186"/>
        <v>7</v>
      </c>
      <c r="M130" s="254">
        <f>+E130+G130+I130+K130</f>
        <v>46</v>
      </c>
      <c r="N130" s="254">
        <f>+F130+H130+J130+L130</f>
        <v>24</v>
      </c>
      <c r="O130" s="254">
        <f t="shared" ref="O130:X130" si="187">+O80</f>
        <v>0</v>
      </c>
      <c r="P130" s="254">
        <f t="shared" si="187"/>
        <v>0</v>
      </c>
      <c r="Q130" s="254">
        <f t="shared" si="187"/>
        <v>0</v>
      </c>
      <c r="R130" s="254">
        <f t="shared" si="187"/>
        <v>0</v>
      </c>
      <c r="S130" s="254">
        <f t="shared" si="187"/>
        <v>0</v>
      </c>
      <c r="T130" s="254">
        <f t="shared" si="187"/>
        <v>0</v>
      </c>
      <c r="U130" s="254">
        <f t="shared" si="187"/>
        <v>0</v>
      </c>
      <c r="V130" s="254">
        <f t="shared" si="187"/>
        <v>0</v>
      </c>
      <c r="W130" s="254">
        <f t="shared" si="187"/>
        <v>0</v>
      </c>
      <c r="X130" s="254">
        <f t="shared" si="187"/>
        <v>0</v>
      </c>
      <c r="Y130" s="254">
        <f>+O130+Q130+S130+U130+W130</f>
        <v>0</v>
      </c>
      <c r="Z130" s="254">
        <f>+P130+R130+T130+V130+X130</f>
        <v>0</v>
      </c>
      <c r="AA130" s="254">
        <f>+AA80</f>
        <v>0</v>
      </c>
      <c r="AB130" s="254">
        <f>+AB80</f>
        <v>0</v>
      </c>
      <c r="AC130" s="254">
        <f>+AC80</f>
        <v>0</v>
      </c>
      <c r="AD130" s="254">
        <f>+AD80</f>
        <v>0</v>
      </c>
      <c r="AE130" s="254">
        <f>+AA130+AC130</f>
        <v>0</v>
      </c>
      <c r="AF130" s="254">
        <f>+AB130+AD130</f>
        <v>0</v>
      </c>
      <c r="AG130" s="71">
        <f t="shared" ref="AG130:AG139" si="188">IF((M130&lt;N130),"1-4 классах девочки превышают всего детей",IF(Z130&gt;Y130,"5-9 классах девочки превышают всего детей",IF(AF130&gt;AE130,"10-11 классах девочки превышают всего детей",)))</f>
        <v>0</v>
      </c>
      <c r="AH130" s="65"/>
    </row>
    <row r="131" spans="1:34" s="64" customFormat="1" ht="13.5" thickBot="1">
      <c r="A131" s="62" t="s">
        <v>44</v>
      </c>
      <c r="B131" s="63">
        <v>2</v>
      </c>
      <c r="C131" s="251">
        <f>+C132+C133+C140+C141+C142+C143+C144+C145+C146+C147+C148+C149</f>
        <v>0</v>
      </c>
      <c r="D131" s="251">
        <f>+D132+D133+D140+D141+D142+D143+D144+D145+D146+D147+D148+D149</f>
        <v>0</v>
      </c>
      <c r="E131" s="242">
        <f t="shared" ref="E131:N131" si="189">+E132+E133+E144+E145+E146+E147+E148+E149</f>
        <v>0</v>
      </c>
      <c r="F131" s="242">
        <f t="shared" si="189"/>
        <v>0</v>
      </c>
      <c r="G131" s="242">
        <f t="shared" si="189"/>
        <v>0</v>
      </c>
      <c r="H131" s="242">
        <f t="shared" si="189"/>
        <v>0</v>
      </c>
      <c r="I131" s="242">
        <f t="shared" si="189"/>
        <v>0</v>
      </c>
      <c r="J131" s="242">
        <f t="shared" si="189"/>
        <v>0</v>
      </c>
      <c r="K131" s="242">
        <f t="shared" si="189"/>
        <v>0</v>
      </c>
      <c r="L131" s="242">
        <f t="shared" si="189"/>
        <v>0</v>
      </c>
      <c r="M131" s="244">
        <f t="shared" si="189"/>
        <v>0</v>
      </c>
      <c r="N131" s="244">
        <f t="shared" si="189"/>
        <v>0</v>
      </c>
      <c r="O131" s="242">
        <f t="shared" ref="O131:Z131" si="190">+O132+O133+O140+O141+O143+O144+O145+O146+O147+O148+O149</f>
        <v>0</v>
      </c>
      <c r="P131" s="242">
        <f t="shared" si="190"/>
        <v>0</v>
      </c>
      <c r="Q131" s="242">
        <f t="shared" si="190"/>
        <v>0</v>
      </c>
      <c r="R131" s="242">
        <f t="shared" si="190"/>
        <v>0</v>
      </c>
      <c r="S131" s="242">
        <f t="shared" si="190"/>
        <v>0</v>
      </c>
      <c r="T131" s="242">
        <f t="shared" si="190"/>
        <v>0</v>
      </c>
      <c r="U131" s="242">
        <f t="shared" si="190"/>
        <v>0</v>
      </c>
      <c r="V131" s="242">
        <f t="shared" si="190"/>
        <v>0</v>
      </c>
      <c r="W131" s="242">
        <f t="shared" si="190"/>
        <v>0</v>
      </c>
      <c r="X131" s="242">
        <f t="shared" si="190"/>
        <v>0</v>
      </c>
      <c r="Y131" s="244">
        <f t="shared" si="190"/>
        <v>0</v>
      </c>
      <c r="Z131" s="244">
        <f t="shared" si="190"/>
        <v>0</v>
      </c>
      <c r="AA131" s="242">
        <f t="shared" ref="AA131:AF131" si="191">+AA132+AA133+AA140+AA141+AA142+AA143+AA144+AA145+AA146+AA147+AA148+AA149</f>
        <v>0</v>
      </c>
      <c r="AB131" s="242">
        <f t="shared" si="191"/>
        <v>0</v>
      </c>
      <c r="AC131" s="242">
        <f t="shared" si="191"/>
        <v>0</v>
      </c>
      <c r="AD131" s="242">
        <f t="shared" si="191"/>
        <v>0</v>
      </c>
      <c r="AE131" s="244">
        <f t="shared" si="191"/>
        <v>0</v>
      </c>
      <c r="AF131" s="244">
        <f t="shared" si="191"/>
        <v>0</v>
      </c>
      <c r="AG131" s="71">
        <f t="shared" si="188"/>
        <v>0</v>
      </c>
      <c r="AH131" s="65"/>
    </row>
    <row r="132" spans="1:34" s="64" customFormat="1" ht="25.5" customHeight="1" thickBot="1">
      <c r="A132" s="76" t="s">
        <v>78</v>
      </c>
      <c r="B132" s="63">
        <v>3</v>
      </c>
      <c r="C132" s="252">
        <f>+M132+Y132+AE132</f>
        <v>0</v>
      </c>
      <c r="D132" s="252">
        <f>+N132+Z132+AF132</f>
        <v>0</v>
      </c>
      <c r="E132" s="73"/>
      <c r="F132" s="73"/>
      <c r="G132" s="73"/>
      <c r="H132" s="73"/>
      <c r="I132" s="73"/>
      <c r="J132" s="73"/>
      <c r="K132" s="73"/>
      <c r="L132" s="73"/>
      <c r="M132" s="244">
        <f>+E132+G132+I132+K132</f>
        <v>0</v>
      </c>
      <c r="N132" s="244">
        <f>+F132+H132+J132+L132</f>
        <v>0</v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244">
        <f>+O132+Q132+S132+U132+W132</f>
        <v>0</v>
      </c>
      <c r="Z132" s="244">
        <f>+P132+R132+T132+V132+X132</f>
        <v>0</v>
      </c>
      <c r="AA132" s="73"/>
      <c r="AB132" s="73"/>
      <c r="AC132" s="73"/>
      <c r="AD132" s="73"/>
      <c r="AE132" s="244">
        <f>+AA132+AC132</f>
        <v>0</v>
      </c>
      <c r="AF132" s="244">
        <f>+AB132+AD132</f>
        <v>0</v>
      </c>
      <c r="AG132" s="71">
        <f t="shared" si="188"/>
        <v>0</v>
      </c>
      <c r="AH132" s="65"/>
    </row>
    <row r="133" spans="1:34" s="64" customFormat="1" ht="13.5" customHeight="1" thickBot="1">
      <c r="A133" s="75" t="s">
        <v>71</v>
      </c>
      <c r="B133" s="63">
        <v>4</v>
      </c>
      <c r="C133" s="252">
        <f>+C134+C135+C136+C137+C138+C139</f>
        <v>0</v>
      </c>
      <c r="D133" s="252">
        <f>+D134+D135+D136+D137+D138+D139</f>
        <v>0</v>
      </c>
      <c r="E133" s="242">
        <f>+E134+E135+E136+E137+E138+E139</f>
        <v>0</v>
      </c>
      <c r="F133" s="242">
        <f t="shared" ref="F133" si="192">+F134+F135+F136+F137+F138+F139</f>
        <v>0</v>
      </c>
      <c r="G133" s="242">
        <f t="shared" ref="G133" si="193">+G134+G135+G136+G137+G138+G139</f>
        <v>0</v>
      </c>
      <c r="H133" s="242">
        <f t="shared" ref="H133" si="194">+H134+H135+H136+H137+H138+H139</f>
        <v>0</v>
      </c>
      <c r="I133" s="242">
        <f t="shared" ref="I133" si="195">+I134+I135+I136+I137+I138+I139</f>
        <v>0</v>
      </c>
      <c r="J133" s="242">
        <f t="shared" ref="J133" si="196">+J134+J135+J136+J137+J138+J139</f>
        <v>0</v>
      </c>
      <c r="K133" s="242">
        <f t="shared" ref="K133" si="197">+K134+K135+K136+K137+K138+K139</f>
        <v>0</v>
      </c>
      <c r="L133" s="242">
        <f t="shared" ref="L133" si="198">+L134+L135+L136+L137+L138+L139</f>
        <v>0</v>
      </c>
      <c r="M133" s="244">
        <f>+M134+M135+M136+M137+M138+M139</f>
        <v>0</v>
      </c>
      <c r="N133" s="244">
        <f>+N134+N135+N136+N137+N138+N139</f>
        <v>0</v>
      </c>
      <c r="O133" s="242">
        <f>+O134+O135+O136+O137+O138+O139</f>
        <v>0</v>
      </c>
      <c r="P133" s="242">
        <f t="shared" ref="P133" si="199">+P134+P135+P136+P137+P138+P139</f>
        <v>0</v>
      </c>
      <c r="Q133" s="242">
        <f t="shared" ref="Q133" si="200">+Q134+Q135+Q136+Q137+Q138+Q139</f>
        <v>0</v>
      </c>
      <c r="R133" s="242">
        <f t="shared" ref="R133" si="201">+R134+R135+R136+R137+R138+R139</f>
        <v>0</v>
      </c>
      <c r="S133" s="242">
        <f t="shared" ref="S133" si="202">+S134+S135+S136+S137+S138+S139</f>
        <v>0</v>
      </c>
      <c r="T133" s="242">
        <f t="shared" ref="T133" si="203">+T134+T135+T136+T137+T138+T139</f>
        <v>0</v>
      </c>
      <c r="U133" s="242">
        <f t="shared" ref="U133" si="204">+U134+U135+U136+U137+U138+U139</f>
        <v>0</v>
      </c>
      <c r="V133" s="242">
        <f t="shared" ref="V133" si="205">+V134+V135+V136+V137+V138+V139</f>
        <v>0</v>
      </c>
      <c r="W133" s="242">
        <f t="shared" ref="W133" si="206">+W134+W135+W136+W137+W138+W139</f>
        <v>0</v>
      </c>
      <c r="X133" s="242">
        <f t="shared" ref="X133" si="207">+X134+X135+X136+X137+X138+X139</f>
        <v>0</v>
      </c>
      <c r="Y133" s="244">
        <f>+Y134+Y135+Y136+Y137+Y138+Y139</f>
        <v>0</v>
      </c>
      <c r="Z133" s="244">
        <f>+Z134+Z135+Z136+Z137+Z138+Z139</f>
        <v>0</v>
      </c>
      <c r="AA133" s="242">
        <f>+AA134+AA135+AA136+AA137+AA138+AA139</f>
        <v>0</v>
      </c>
      <c r="AB133" s="242">
        <f t="shared" ref="AB133" si="208">+AB134+AB135+AB136+AB137+AB138+AB139</f>
        <v>0</v>
      </c>
      <c r="AC133" s="242">
        <f t="shared" ref="AC133" si="209">+AC134+AC135+AC136+AC137+AC138+AC139</f>
        <v>0</v>
      </c>
      <c r="AD133" s="242">
        <f t="shared" ref="AD133" si="210">+AD134+AD135+AD136+AD137+AD138+AD139</f>
        <v>0</v>
      </c>
      <c r="AE133" s="244">
        <f>+AE134+AE135+AE136+AE137+AE138+AE139</f>
        <v>0</v>
      </c>
      <c r="AF133" s="244">
        <f>+AF134+AF135+AF136+AF137+AF138+AF139</f>
        <v>0</v>
      </c>
      <c r="AG133" s="71">
        <f t="shared" si="188"/>
        <v>0</v>
      </c>
      <c r="AH133" s="65"/>
    </row>
    <row r="134" spans="1:34" s="64" customFormat="1" ht="15.75" customHeight="1" thickBot="1">
      <c r="A134" s="75" t="s">
        <v>84</v>
      </c>
      <c r="B134" s="63">
        <v>5</v>
      </c>
      <c r="C134" s="253">
        <f t="shared" ref="C134:C139" si="211">+M134+Y134+AE134</f>
        <v>0</v>
      </c>
      <c r="D134" s="252">
        <f t="shared" ref="D134:D139" si="212">+N134+Z134+AF134</f>
        <v>0</v>
      </c>
      <c r="E134" s="73"/>
      <c r="F134" s="73"/>
      <c r="G134" s="73"/>
      <c r="H134" s="73"/>
      <c r="I134" s="73"/>
      <c r="J134" s="73"/>
      <c r="K134" s="73"/>
      <c r="L134" s="73"/>
      <c r="M134" s="244">
        <f t="shared" ref="M134:N139" si="213">+E134+G134+I134+K134</f>
        <v>0</v>
      </c>
      <c r="N134" s="244">
        <f t="shared" si="213"/>
        <v>0</v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244">
        <f t="shared" ref="Y134:Y141" si="214">+O134+Q134+S134+U134+W134</f>
        <v>0</v>
      </c>
      <c r="Z134" s="244">
        <f t="shared" ref="Z134:Z141" si="215">+P134+R134+T134+V134+X134</f>
        <v>0</v>
      </c>
      <c r="AA134" s="73"/>
      <c r="AB134" s="73"/>
      <c r="AC134" s="73"/>
      <c r="AD134" s="73"/>
      <c r="AE134" s="244">
        <f t="shared" ref="AE134:AE149" si="216">+AA134+AC134</f>
        <v>0</v>
      </c>
      <c r="AF134" s="244">
        <f t="shared" ref="AF134:AF149" si="217">+AB134+AD134</f>
        <v>0</v>
      </c>
      <c r="AG134" s="71">
        <f t="shared" si="188"/>
        <v>0</v>
      </c>
      <c r="AH134" s="65"/>
    </row>
    <row r="135" spans="1:34" s="64" customFormat="1" ht="15.75" customHeight="1" thickBot="1">
      <c r="A135" s="75" t="s">
        <v>72</v>
      </c>
      <c r="B135" s="63">
        <v>6</v>
      </c>
      <c r="C135" s="253">
        <f t="shared" si="211"/>
        <v>0</v>
      </c>
      <c r="D135" s="252">
        <f t="shared" si="212"/>
        <v>0</v>
      </c>
      <c r="E135" s="73"/>
      <c r="F135" s="73"/>
      <c r="G135" s="73"/>
      <c r="H135" s="73"/>
      <c r="I135" s="73"/>
      <c r="J135" s="73"/>
      <c r="K135" s="73"/>
      <c r="L135" s="73"/>
      <c r="M135" s="244">
        <f t="shared" si="213"/>
        <v>0</v>
      </c>
      <c r="N135" s="244">
        <f t="shared" si="213"/>
        <v>0</v>
      </c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244">
        <f t="shared" si="214"/>
        <v>0</v>
      </c>
      <c r="Z135" s="244">
        <f t="shared" si="215"/>
        <v>0</v>
      </c>
      <c r="AA135" s="73"/>
      <c r="AB135" s="73"/>
      <c r="AC135" s="73"/>
      <c r="AD135" s="73"/>
      <c r="AE135" s="244">
        <f t="shared" si="216"/>
        <v>0</v>
      </c>
      <c r="AF135" s="244">
        <f t="shared" si="217"/>
        <v>0</v>
      </c>
      <c r="AG135" s="71">
        <f t="shared" si="188"/>
        <v>0</v>
      </c>
      <c r="AH135" s="65"/>
    </row>
    <row r="136" spans="1:34" s="64" customFormat="1" ht="15" customHeight="1" thickBot="1">
      <c r="A136" s="75" t="s">
        <v>45</v>
      </c>
      <c r="B136" s="63">
        <v>7</v>
      </c>
      <c r="C136" s="253">
        <f t="shared" si="211"/>
        <v>0</v>
      </c>
      <c r="D136" s="252">
        <f t="shared" si="212"/>
        <v>0</v>
      </c>
      <c r="E136" s="73"/>
      <c r="F136" s="73"/>
      <c r="G136" s="73"/>
      <c r="H136" s="73"/>
      <c r="I136" s="73"/>
      <c r="J136" s="73"/>
      <c r="K136" s="73"/>
      <c r="L136" s="73"/>
      <c r="M136" s="244">
        <f t="shared" si="213"/>
        <v>0</v>
      </c>
      <c r="N136" s="244">
        <f t="shared" si="213"/>
        <v>0</v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244">
        <f t="shared" si="214"/>
        <v>0</v>
      </c>
      <c r="Z136" s="244">
        <f t="shared" si="215"/>
        <v>0</v>
      </c>
      <c r="AA136" s="73"/>
      <c r="AB136" s="73"/>
      <c r="AC136" s="73"/>
      <c r="AD136" s="73"/>
      <c r="AE136" s="244">
        <f t="shared" si="216"/>
        <v>0</v>
      </c>
      <c r="AF136" s="244">
        <f t="shared" si="217"/>
        <v>0</v>
      </c>
      <c r="AG136" s="71">
        <f t="shared" si="188"/>
        <v>0</v>
      </c>
      <c r="AH136" s="65"/>
    </row>
    <row r="137" spans="1:34" s="64" customFormat="1" ht="14.25" customHeight="1" thickBot="1">
      <c r="A137" s="75" t="s">
        <v>73</v>
      </c>
      <c r="B137" s="63">
        <v>8</v>
      </c>
      <c r="C137" s="253">
        <f t="shared" si="211"/>
        <v>0</v>
      </c>
      <c r="D137" s="252">
        <f t="shared" si="212"/>
        <v>0</v>
      </c>
      <c r="E137" s="73"/>
      <c r="F137" s="73"/>
      <c r="G137" s="73"/>
      <c r="H137" s="73"/>
      <c r="I137" s="73"/>
      <c r="J137" s="73"/>
      <c r="K137" s="73"/>
      <c r="L137" s="73"/>
      <c r="M137" s="244">
        <f t="shared" si="213"/>
        <v>0</v>
      </c>
      <c r="N137" s="244">
        <f t="shared" si="213"/>
        <v>0</v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244">
        <f t="shared" si="214"/>
        <v>0</v>
      </c>
      <c r="Z137" s="244">
        <f t="shared" si="215"/>
        <v>0</v>
      </c>
      <c r="AA137" s="73"/>
      <c r="AB137" s="73"/>
      <c r="AC137" s="73"/>
      <c r="AD137" s="73"/>
      <c r="AE137" s="244">
        <f t="shared" si="216"/>
        <v>0</v>
      </c>
      <c r="AF137" s="244">
        <f t="shared" si="217"/>
        <v>0</v>
      </c>
      <c r="AG137" s="71">
        <f t="shared" si="188"/>
        <v>0</v>
      </c>
      <c r="AH137" s="65"/>
    </row>
    <row r="138" spans="1:34" s="64" customFormat="1" ht="13.5" customHeight="1" thickBot="1">
      <c r="A138" s="75" t="s">
        <v>74</v>
      </c>
      <c r="B138" s="63">
        <v>9</v>
      </c>
      <c r="C138" s="253">
        <f t="shared" si="211"/>
        <v>0</v>
      </c>
      <c r="D138" s="252">
        <f t="shared" si="212"/>
        <v>0</v>
      </c>
      <c r="E138" s="73"/>
      <c r="F138" s="73"/>
      <c r="G138" s="73"/>
      <c r="H138" s="73"/>
      <c r="I138" s="73"/>
      <c r="J138" s="73"/>
      <c r="K138" s="73"/>
      <c r="L138" s="73"/>
      <c r="M138" s="244">
        <f t="shared" si="213"/>
        <v>0</v>
      </c>
      <c r="N138" s="244">
        <f t="shared" si="213"/>
        <v>0</v>
      </c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244">
        <f t="shared" si="214"/>
        <v>0</v>
      </c>
      <c r="Z138" s="244">
        <f t="shared" si="215"/>
        <v>0</v>
      </c>
      <c r="AA138" s="73"/>
      <c r="AB138" s="73"/>
      <c r="AC138" s="73"/>
      <c r="AD138" s="73"/>
      <c r="AE138" s="244">
        <f t="shared" si="216"/>
        <v>0</v>
      </c>
      <c r="AF138" s="244">
        <f t="shared" si="217"/>
        <v>0</v>
      </c>
      <c r="AG138" s="71">
        <f t="shared" si="188"/>
        <v>0</v>
      </c>
      <c r="AH138" s="65"/>
    </row>
    <row r="139" spans="1:34" s="64" customFormat="1" ht="14.25" customHeight="1" thickBot="1">
      <c r="A139" s="75" t="s">
        <v>46</v>
      </c>
      <c r="B139" s="63">
        <v>10</v>
      </c>
      <c r="C139" s="253">
        <f t="shared" si="211"/>
        <v>0</v>
      </c>
      <c r="D139" s="252">
        <f t="shared" si="212"/>
        <v>0</v>
      </c>
      <c r="E139" s="73"/>
      <c r="F139" s="73"/>
      <c r="G139" s="73"/>
      <c r="H139" s="73"/>
      <c r="I139" s="73"/>
      <c r="J139" s="73"/>
      <c r="K139" s="73"/>
      <c r="L139" s="73"/>
      <c r="M139" s="244">
        <f t="shared" si="213"/>
        <v>0</v>
      </c>
      <c r="N139" s="244">
        <f t="shared" si="213"/>
        <v>0</v>
      </c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244">
        <f t="shared" si="214"/>
        <v>0</v>
      </c>
      <c r="Z139" s="244">
        <f t="shared" si="215"/>
        <v>0</v>
      </c>
      <c r="AA139" s="73"/>
      <c r="AB139" s="73"/>
      <c r="AC139" s="73"/>
      <c r="AD139" s="73"/>
      <c r="AE139" s="244">
        <f t="shared" si="216"/>
        <v>0</v>
      </c>
      <c r="AF139" s="244">
        <f t="shared" si="217"/>
        <v>0</v>
      </c>
      <c r="AG139" s="71">
        <f t="shared" si="188"/>
        <v>0</v>
      </c>
      <c r="AH139" s="65"/>
    </row>
    <row r="140" spans="1:34" s="64" customFormat="1" ht="24.75" customHeight="1" thickBot="1">
      <c r="A140" s="62" t="s">
        <v>88</v>
      </c>
      <c r="B140" s="63">
        <v>11</v>
      </c>
      <c r="C140" s="253">
        <f>Y140+AE140</f>
        <v>0</v>
      </c>
      <c r="D140" s="253">
        <f>Z140+AF140</f>
        <v>0</v>
      </c>
      <c r="E140" s="244" t="s">
        <v>0</v>
      </c>
      <c r="F140" s="244" t="s">
        <v>0</v>
      </c>
      <c r="G140" s="244" t="s">
        <v>0</v>
      </c>
      <c r="H140" s="244" t="s">
        <v>0</v>
      </c>
      <c r="I140" s="244" t="s">
        <v>0</v>
      </c>
      <c r="J140" s="244" t="s">
        <v>0</v>
      </c>
      <c r="K140" s="244" t="s">
        <v>0</v>
      </c>
      <c r="L140" s="244" t="s">
        <v>0</v>
      </c>
      <c r="M140" s="244" t="s">
        <v>0</v>
      </c>
      <c r="N140" s="244" t="s">
        <v>0</v>
      </c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244">
        <f t="shared" si="214"/>
        <v>0</v>
      </c>
      <c r="Z140" s="244">
        <f t="shared" si="215"/>
        <v>0</v>
      </c>
      <c r="AA140" s="73"/>
      <c r="AB140" s="73"/>
      <c r="AC140" s="73"/>
      <c r="AD140" s="73"/>
      <c r="AE140" s="244">
        <f t="shared" si="216"/>
        <v>0</v>
      </c>
      <c r="AF140" s="244">
        <f t="shared" si="217"/>
        <v>0</v>
      </c>
      <c r="AG140" s="71">
        <f>IF(Z140&gt;Y140,"5-9 классах девочки превышают всего детей",IF(AF140&gt;AE140,"10-11 классах девочки превышают всего детей",))</f>
        <v>0</v>
      </c>
      <c r="AH140" s="65"/>
    </row>
    <row r="141" spans="1:34" s="64" customFormat="1" ht="23.25" customHeight="1" thickBot="1">
      <c r="A141" s="62" t="s">
        <v>47</v>
      </c>
      <c r="B141" s="63">
        <v>12</v>
      </c>
      <c r="C141" s="253">
        <f>+Y141+AE141</f>
        <v>0</v>
      </c>
      <c r="D141" s="253">
        <f>+Z141+AF141</f>
        <v>0</v>
      </c>
      <c r="E141" s="244" t="s">
        <v>0</v>
      </c>
      <c r="F141" s="244" t="s">
        <v>0</v>
      </c>
      <c r="G141" s="244" t="s">
        <v>0</v>
      </c>
      <c r="H141" s="244" t="s">
        <v>0</v>
      </c>
      <c r="I141" s="244" t="s">
        <v>0</v>
      </c>
      <c r="J141" s="244" t="s">
        <v>0</v>
      </c>
      <c r="K141" s="244" t="s">
        <v>0</v>
      </c>
      <c r="L141" s="244" t="s">
        <v>0</v>
      </c>
      <c r="M141" s="244" t="s">
        <v>0</v>
      </c>
      <c r="N141" s="244" t="s">
        <v>0</v>
      </c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244">
        <f t="shared" si="214"/>
        <v>0</v>
      </c>
      <c r="Z141" s="244">
        <f t="shared" si="215"/>
        <v>0</v>
      </c>
      <c r="AA141" s="73"/>
      <c r="AB141" s="73"/>
      <c r="AC141" s="73"/>
      <c r="AD141" s="73"/>
      <c r="AE141" s="244">
        <f t="shared" si="216"/>
        <v>0</v>
      </c>
      <c r="AF141" s="244">
        <f t="shared" si="217"/>
        <v>0</v>
      </c>
      <c r="AG141" s="71">
        <f>IF(Z141&gt;Y141,"5-9 классах девочки превышают всего детей",IF(AF141&gt;AE141,"10-11 классах девочки превышают всего детей",))</f>
        <v>0</v>
      </c>
      <c r="AH141" s="65"/>
    </row>
    <row r="142" spans="1:34" s="64" customFormat="1" ht="18" customHeight="1" thickBot="1">
      <c r="A142" s="62" t="s">
        <v>48</v>
      </c>
      <c r="B142" s="63">
        <v>13</v>
      </c>
      <c r="C142" s="253">
        <f>+AE142</f>
        <v>0</v>
      </c>
      <c r="D142" s="253">
        <f>+AF142</f>
        <v>0</v>
      </c>
      <c r="E142" s="244" t="s">
        <v>0</v>
      </c>
      <c r="F142" s="244" t="s">
        <v>0</v>
      </c>
      <c r="G142" s="244" t="s">
        <v>0</v>
      </c>
      <c r="H142" s="244" t="s">
        <v>0</v>
      </c>
      <c r="I142" s="244" t="s">
        <v>0</v>
      </c>
      <c r="J142" s="244" t="s">
        <v>0</v>
      </c>
      <c r="K142" s="244" t="s">
        <v>0</v>
      </c>
      <c r="L142" s="244" t="s">
        <v>0</v>
      </c>
      <c r="M142" s="244" t="s">
        <v>0</v>
      </c>
      <c r="N142" s="244" t="s">
        <v>0</v>
      </c>
      <c r="O142" s="244" t="s">
        <v>0</v>
      </c>
      <c r="P142" s="244" t="s">
        <v>0</v>
      </c>
      <c r="Q142" s="244" t="s">
        <v>0</v>
      </c>
      <c r="R142" s="244" t="s">
        <v>0</v>
      </c>
      <c r="S142" s="244" t="s">
        <v>0</v>
      </c>
      <c r="T142" s="244" t="s">
        <v>0</v>
      </c>
      <c r="U142" s="244" t="s">
        <v>0</v>
      </c>
      <c r="V142" s="244" t="s">
        <v>0</v>
      </c>
      <c r="W142" s="244" t="s">
        <v>0</v>
      </c>
      <c r="X142" s="244" t="s">
        <v>0</v>
      </c>
      <c r="Y142" s="244" t="s">
        <v>0</v>
      </c>
      <c r="Z142" s="244" t="s">
        <v>0</v>
      </c>
      <c r="AA142" s="73"/>
      <c r="AB142" s="73"/>
      <c r="AC142" s="73"/>
      <c r="AD142" s="73"/>
      <c r="AE142" s="244">
        <f t="shared" si="216"/>
        <v>0</v>
      </c>
      <c r="AF142" s="244">
        <f t="shared" si="217"/>
        <v>0</v>
      </c>
      <c r="AG142" s="71">
        <f>IF(AF142&gt;AE142,"10-11 классах девочки превышают всего детей",)</f>
        <v>0</v>
      </c>
      <c r="AH142" s="65"/>
    </row>
    <row r="143" spans="1:34" s="64" customFormat="1" ht="24.75" customHeight="1" thickBot="1">
      <c r="A143" s="62" t="s">
        <v>75</v>
      </c>
      <c r="B143" s="63">
        <v>14</v>
      </c>
      <c r="C143" s="253">
        <f>+Y143+AE143</f>
        <v>0</v>
      </c>
      <c r="D143" s="253">
        <f>+Z143+AF143</f>
        <v>0</v>
      </c>
      <c r="E143" s="244" t="s">
        <v>0</v>
      </c>
      <c r="F143" s="244" t="s">
        <v>0</v>
      </c>
      <c r="G143" s="244" t="s">
        <v>0</v>
      </c>
      <c r="H143" s="244" t="s">
        <v>0</v>
      </c>
      <c r="I143" s="244" t="s">
        <v>0</v>
      </c>
      <c r="J143" s="244" t="s">
        <v>0</v>
      </c>
      <c r="K143" s="244" t="s">
        <v>0</v>
      </c>
      <c r="L143" s="244" t="s">
        <v>0</v>
      </c>
      <c r="M143" s="244" t="s">
        <v>0</v>
      </c>
      <c r="N143" s="244" t="s">
        <v>0</v>
      </c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244">
        <f t="shared" ref="Y143:Y149" si="218">+O143+Q143+S143+U143+W143</f>
        <v>0</v>
      </c>
      <c r="Z143" s="244">
        <f t="shared" ref="Z143:Z149" si="219">+P143+R143+T143+V143+X143</f>
        <v>0</v>
      </c>
      <c r="AA143" s="73"/>
      <c r="AB143" s="73"/>
      <c r="AC143" s="73"/>
      <c r="AD143" s="73"/>
      <c r="AE143" s="244">
        <f t="shared" si="216"/>
        <v>0</v>
      </c>
      <c r="AF143" s="244">
        <f t="shared" si="217"/>
        <v>0</v>
      </c>
      <c r="AG143" s="71">
        <f>IF(Z143&gt;Y143,"5-9 классах девочки превышают всего детей",IF(AF143&gt;AE143,"10-11 классах девочки превышают всего детей",))</f>
        <v>0</v>
      </c>
      <c r="AH143" s="65"/>
    </row>
    <row r="144" spans="1:34" s="64" customFormat="1" ht="34.5" customHeight="1" thickBot="1">
      <c r="A144" s="62" t="s">
        <v>83</v>
      </c>
      <c r="B144" s="63">
        <v>15</v>
      </c>
      <c r="C144" s="253">
        <f t="shared" ref="C144:C149" si="220">+M144+Y144+AE144</f>
        <v>0</v>
      </c>
      <c r="D144" s="253">
        <f t="shared" ref="D144:D149" si="221">+N144+Z144+AF144</f>
        <v>0</v>
      </c>
      <c r="E144" s="73"/>
      <c r="F144" s="73"/>
      <c r="G144" s="73"/>
      <c r="H144" s="73"/>
      <c r="I144" s="73"/>
      <c r="J144" s="73"/>
      <c r="K144" s="73"/>
      <c r="L144" s="73"/>
      <c r="M144" s="244">
        <f t="shared" ref="M144:M149" si="222">+E144+G144+I144+K144</f>
        <v>0</v>
      </c>
      <c r="N144" s="244">
        <f t="shared" ref="N144:N149" si="223">+F144+H144+J144+L144</f>
        <v>0</v>
      </c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244">
        <f t="shared" si="218"/>
        <v>0</v>
      </c>
      <c r="Z144" s="244">
        <f t="shared" si="219"/>
        <v>0</v>
      </c>
      <c r="AA144" s="73"/>
      <c r="AB144" s="73"/>
      <c r="AC144" s="73"/>
      <c r="AD144" s="73"/>
      <c r="AE144" s="244">
        <f t="shared" si="216"/>
        <v>0</v>
      </c>
      <c r="AF144" s="244">
        <f t="shared" si="217"/>
        <v>0</v>
      </c>
      <c r="AG144" s="71">
        <f t="shared" ref="AG144:AG150" si="224">IF((M144&lt;N144),"1-4 классах девочки превышают всего детей",IF(Z144&gt;Y144,"5-9 классах девочки превышают всего детей",IF(AF144&gt;AE144,"10-11 классах девочки превышают всего детей",)))</f>
        <v>0</v>
      </c>
      <c r="AH144" s="65"/>
    </row>
    <row r="145" spans="1:34" s="64" customFormat="1" ht="24" customHeight="1" thickBot="1">
      <c r="A145" s="62" t="s">
        <v>49</v>
      </c>
      <c r="B145" s="63">
        <v>16</v>
      </c>
      <c r="C145" s="253">
        <f t="shared" si="220"/>
        <v>0</v>
      </c>
      <c r="D145" s="253">
        <f t="shared" si="221"/>
        <v>0</v>
      </c>
      <c r="E145" s="73"/>
      <c r="F145" s="73"/>
      <c r="G145" s="73"/>
      <c r="H145" s="73"/>
      <c r="I145" s="73"/>
      <c r="J145" s="73"/>
      <c r="K145" s="73"/>
      <c r="L145" s="73"/>
      <c r="M145" s="244">
        <f t="shared" si="222"/>
        <v>0</v>
      </c>
      <c r="N145" s="244">
        <f t="shared" si="223"/>
        <v>0</v>
      </c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244">
        <f t="shared" si="218"/>
        <v>0</v>
      </c>
      <c r="Z145" s="244">
        <f t="shared" si="219"/>
        <v>0</v>
      </c>
      <c r="AA145" s="73"/>
      <c r="AB145" s="73"/>
      <c r="AC145" s="73"/>
      <c r="AD145" s="73"/>
      <c r="AE145" s="244">
        <f t="shared" si="216"/>
        <v>0</v>
      </c>
      <c r="AF145" s="244">
        <f t="shared" si="217"/>
        <v>0</v>
      </c>
      <c r="AG145" s="71">
        <f t="shared" si="224"/>
        <v>0</v>
      </c>
      <c r="AH145" s="65"/>
    </row>
    <row r="146" spans="1:34" s="64" customFormat="1" ht="13.5" thickBot="1">
      <c r="A146" s="62" t="s">
        <v>50</v>
      </c>
      <c r="B146" s="63">
        <v>17</v>
      </c>
      <c r="C146" s="253">
        <f t="shared" si="220"/>
        <v>0</v>
      </c>
      <c r="D146" s="253">
        <f t="shared" si="221"/>
        <v>0</v>
      </c>
      <c r="E146" s="73"/>
      <c r="F146" s="73"/>
      <c r="G146" s="73"/>
      <c r="H146" s="73"/>
      <c r="I146" s="73"/>
      <c r="J146" s="73"/>
      <c r="K146" s="73"/>
      <c r="L146" s="73"/>
      <c r="M146" s="244">
        <f t="shared" si="222"/>
        <v>0</v>
      </c>
      <c r="N146" s="244">
        <f t="shared" si="223"/>
        <v>0</v>
      </c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244">
        <f t="shared" si="218"/>
        <v>0</v>
      </c>
      <c r="Z146" s="244">
        <f t="shared" si="219"/>
        <v>0</v>
      </c>
      <c r="AA146" s="73"/>
      <c r="AB146" s="73"/>
      <c r="AC146" s="73"/>
      <c r="AD146" s="73"/>
      <c r="AE146" s="244">
        <f t="shared" si="216"/>
        <v>0</v>
      </c>
      <c r="AF146" s="244">
        <f t="shared" si="217"/>
        <v>0</v>
      </c>
      <c r="AG146" s="71">
        <f t="shared" si="224"/>
        <v>0</v>
      </c>
      <c r="AH146" s="65"/>
    </row>
    <row r="147" spans="1:34" s="64" customFormat="1" ht="13.5" thickBot="1">
      <c r="A147" s="62" t="s">
        <v>51</v>
      </c>
      <c r="B147" s="63">
        <v>18</v>
      </c>
      <c r="C147" s="253">
        <f t="shared" si="220"/>
        <v>0</v>
      </c>
      <c r="D147" s="253">
        <f t="shared" si="221"/>
        <v>0</v>
      </c>
      <c r="E147" s="73"/>
      <c r="F147" s="73"/>
      <c r="G147" s="73"/>
      <c r="H147" s="73"/>
      <c r="I147" s="73"/>
      <c r="J147" s="73"/>
      <c r="K147" s="73"/>
      <c r="L147" s="73"/>
      <c r="M147" s="244">
        <f t="shared" si="222"/>
        <v>0</v>
      </c>
      <c r="N147" s="244">
        <f t="shared" si="223"/>
        <v>0</v>
      </c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244">
        <f t="shared" si="218"/>
        <v>0</v>
      </c>
      <c r="Z147" s="244">
        <f t="shared" si="219"/>
        <v>0</v>
      </c>
      <c r="AA147" s="73"/>
      <c r="AB147" s="73"/>
      <c r="AC147" s="73"/>
      <c r="AD147" s="73"/>
      <c r="AE147" s="244">
        <f t="shared" si="216"/>
        <v>0</v>
      </c>
      <c r="AF147" s="244">
        <f t="shared" si="217"/>
        <v>0</v>
      </c>
      <c r="AG147" s="71">
        <f t="shared" si="224"/>
        <v>0</v>
      </c>
      <c r="AH147" s="65"/>
    </row>
    <row r="148" spans="1:34" s="64" customFormat="1" ht="26.25" customHeight="1" thickBot="1">
      <c r="A148" s="62" t="s">
        <v>52</v>
      </c>
      <c r="B148" s="63">
        <v>19</v>
      </c>
      <c r="C148" s="253">
        <f t="shared" si="220"/>
        <v>0</v>
      </c>
      <c r="D148" s="253">
        <f t="shared" si="221"/>
        <v>0</v>
      </c>
      <c r="E148" s="73"/>
      <c r="F148" s="73"/>
      <c r="G148" s="73"/>
      <c r="H148" s="73"/>
      <c r="I148" s="73"/>
      <c r="J148" s="73"/>
      <c r="K148" s="73"/>
      <c r="L148" s="73"/>
      <c r="M148" s="244">
        <f t="shared" si="222"/>
        <v>0</v>
      </c>
      <c r="N148" s="244">
        <f t="shared" si="223"/>
        <v>0</v>
      </c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244">
        <f t="shared" si="218"/>
        <v>0</v>
      </c>
      <c r="Z148" s="244">
        <f t="shared" si="219"/>
        <v>0</v>
      </c>
      <c r="AA148" s="73"/>
      <c r="AB148" s="73"/>
      <c r="AC148" s="73"/>
      <c r="AD148" s="73"/>
      <c r="AE148" s="244">
        <f t="shared" si="216"/>
        <v>0</v>
      </c>
      <c r="AF148" s="244">
        <f t="shared" si="217"/>
        <v>0</v>
      </c>
      <c r="AG148" s="71">
        <f t="shared" si="224"/>
        <v>0</v>
      </c>
      <c r="AH148" s="65"/>
    </row>
    <row r="149" spans="1:34" s="64" customFormat="1" ht="14.25" customHeight="1" thickBot="1">
      <c r="A149" s="62" t="s">
        <v>53</v>
      </c>
      <c r="B149" s="63">
        <v>20</v>
      </c>
      <c r="C149" s="253">
        <f t="shared" si="220"/>
        <v>0</v>
      </c>
      <c r="D149" s="253">
        <f t="shared" si="221"/>
        <v>0</v>
      </c>
      <c r="E149" s="73"/>
      <c r="F149" s="73"/>
      <c r="G149" s="73"/>
      <c r="H149" s="73"/>
      <c r="I149" s="73"/>
      <c r="J149" s="73"/>
      <c r="K149" s="73"/>
      <c r="L149" s="73"/>
      <c r="M149" s="244">
        <f t="shared" si="222"/>
        <v>0</v>
      </c>
      <c r="N149" s="244">
        <f t="shared" si="223"/>
        <v>0</v>
      </c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244">
        <f t="shared" si="218"/>
        <v>0</v>
      </c>
      <c r="Z149" s="244">
        <f t="shared" si="219"/>
        <v>0</v>
      </c>
      <c r="AA149" s="73"/>
      <c r="AB149" s="73"/>
      <c r="AC149" s="73"/>
      <c r="AD149" s="73"/>
      <c r="AE149" s="244">
        <f t="shared" si="216"/>
        <v>0</v>
      </c>
      <c r="AF149" s="244">
        <f t="shared" si="217"/>
        <v>0</v>
      </c>
      <c r="AG149" s="71">
        <f t="shared" si="224"/>
        <v>0</v>
      </c>
      <c r="AH149" s="65"/>
    </row>
    <row r="150" spans="1:34" s="64" customFormat="1" ht="12.75" customHeight="1" thickBot="1">
      <c r="A150" s="62" t="s">
        <v>54</v>
      </c>
      <c r="B150" s="63">
        <v>21</v>
      </c>
      <c r="C150" s="253">
        <f>C151+C152+C158+C159+C160</f>
        <v>0</v>
      </c>
      <c r="D150" s="253">
        <f>D151+D152+D158+D159+D160</f>
        <v>0</v>
      </c>
      <c r="E150" s="242">
        <f>E151+E152+E158+E159+E160</f>
        <v>0</v>
      </c>
      <c r="F150" s="242">
        <f>F151+F152+F158+F159+F160</f>
        <v>0</v>
      </c>
      <c r="G150" s="242">
        <f t="shared" ref="G150:L150" si="225">G152+G158+G159+G160</f>
        <v>0</v>
      </c>
      <c r="H150" s="242">
        <f t="shared" si="225"/>
        <v>0</v>
      </c>
      <c r="I150" s="242">
        <f t="shared" si="225"/>
        <v>0</v>
      </c>
      <c r="J150" s="242">
        <f t="shared" si="225"/>
        <v>0</v>
      </c>
      <c r="K150" s="242">
        <f t="shared" si="225"/>
        <v>0</v>
      </c>
      <c r="L150" s="242">
        <f t="shared" si="225"/>
        <v>0</v>
      </c>
      <c r="M150" s="244">
        <f>M151+M152+M158+M159+M160</f>
        <v>0</v>
      </c>
      <c r="N150" s="244">
        <f>N151+N152+N158+N159+N160</f>
        <v>0</v>
      </c>
      <c r="O150" s="242">
        <f t="shared" ref="O150:AF150" si="226">O152+O158+O159+O160</f>
        <v>0</v>
      </c>
      <c r="P150" s="242">
        <f t="shared" si="226"/>
        <v>0</v>
      </c>
      <c r="Q150" s="242">
        <f t="shared" si="226"/>
        <v>0</v>
      </c>
      <c r="R150" s="242">
        <f t="shared" si="226"/>
        <v>0</v>
      </c>
      <c r="S150" s="242">
        <f t="shared" si="226"/>
        <v>0</v>
      </c>
      <c r="T150" s="242">
        <f t="shared" si="226"/>
        <v>0</v>
      </c>
      <c r="U150" s="242">
        <f t="shared" si="226"/>
        <v>0</v>
      </c>
      <c r="V150" s="242">
        <f t="shared" si="226"/>
        <v>0</v>
      </c>
      <c r="W150" s="242">
        <f t="shared" si="226"/>
        <v>0</v>
      </c>
      <c r="X150" s="242">
        <f t="shared" si="226"/>
        <v>0</v>
      </c>
      <c r="Y150" s="244">
        <f t="shared" si="226"/>
        <v>0</v>
      </c>
      <c r="Z150" s="244">
        <f t="shared" si="226"/>
        <v>0</v>
      </c>
      <c r="AA150" s="242">
        <f t="shared" si="226"/>
        <v>0</v>
      </c>
      <c r="AB150" s="242">
        <f t="shared" si="226"/>
        <v>0</v>
      </c>
      <c r="AC150" s="242">
        <f t="shared" si="226"/>
        <v>0</v>
      </c>
      <c r="AD150" s="242">
        <f t="shared" si="226"/>
        <v>0</v>
      </c>
      <c r="AE150" s="244">
        <f t="shared" si="226"/>
        <v>0</v>
      </c>
      <c r="AF150" s="244">
        <f t="shared" si="226"/>
        <v>0</v>
      </c>
      <c r="AG150" s="71">
        <f t="shared" si="224"/>
        <v>0</v>
      </c>
      <c r="AH150" s="65"/>
    </row>
    <row r="151" spans="1:34" s="64" customFormat="1" ht="18" customHeight="1" thickBot="1">
      <c r="A151" s="62" t="s">
        <v>79</v>
      </c>
      <c r="B151" s="63">
        <v>22</v>
      </c>
      <c r="C151" s="253">
        <f>+M151</f>
        <v>0</v>
      </c>
      <c r="D151" s="253">
        <f>+N151</f>
        <v>0</v>
      </c>
      <c r="E151" s="72"/>
      <c r="F151" s="72"/>
      <c r="G151" s="245" t="s">
        <v>0</v>
      </c>
      <c r="H151" s="245" t="s">
        <v>0</v>
      </c>
      <c r="I151" s="245" t="s">
        <v>0</v>
      </c>
      <c r="J151" s="245" t="s">
        <v>0</v>
      </c>
      <c r="K151" s="245" t="s">
        <v>0</v>
      </c>
      <c r="L151" s="245" t="s">
        <v>0</v>
      </c>
      <c r="M151" s="244">
        <f>+E151</f>
        <v>0</v>
      </c>
      <c r="N151" s="244">
        <f>+F151</f>
        <v>0</v>
      </c>
      <c r="O151" s="245" t="s">
        <v>0</v>
      </c>
      <c r="P151" s="245" t="s">
        <v>0</v>
      </c>
      <c r="Q151" s="245" t="s">
        <v>0</v>
      </c>
      <c r="R151" s="245" t="s">
        <v>0</v>
      </c>
      <c r="S151" s="245" t="s">
        <v>0</v>
      </c>
      <c r="T151" s="245" t="s">
        <v>0</v>
      </c>
      <c r="U151" s="245" t="s">
        <v>0</v>
      </c>
      <c r="V151" s="245" t="s">
        <v>0</v>
      </c>
      <c r="W151" s="245" t="s">
        <v>0</v>
      </c>
      <c r="X151" s="245" t="s">
        <v>0</v>
      </c>
      <c r="Y151" s="244" t="s">
        <v>0</v>
      </c>
      <c r="Z151" s="244" t="s">
        <v>0</v>
      </c>
      <c r="AA151" s="245" t="s">
        <v>0</v>
      </c>
      <c r="AB151" s="245" t="s">
        <v>0</v>
      </c>
      <c r="AC151" s="245" t="s">
        <v>0</v>
      </c>
      <c r="AD151" s="245" t="s">
        <v>0</v>
      </c>
      <c r="AE151" s="244" t="s">
        <v>0</v>
      </c>
      <c r="AF151" s="244" t="s">
        <v>0</v>
      </c>
      <c r="AG151" s="71">
        <f>IF(M151&lt;N151,"1-4 классах девочки превышают всего детей",)</f>
        <v>0</v>
      </c>
      <c r="AH151" s="65"/>
    </row>
    <row r="152" spans="1:34" s="64" customFormat="1" ht="27" customHeight="1" thickBot="1">
      <c r="A152" s="62" t="s">
        <v>89</v>
      </c>
      <c r="B152" s="63">
        <v>23</v>
      </c>
      <c r="C152" s="253">
        <f>+C153+C154+C155+C156+C157</f>
        <v>0</v>
      </c>
      <c r="D152" s="253">
        <f>+D153+D154+D155+D156+D157</f>
        <v>0</v>
      </c>
      <c r="E152" s="242">
        <f t="shared" ref="E152:L152" si="227">+E153+E154+E155+E156+E157</f>
        <v>0</v>
      </c>
      <c r="F152" s="242">
        <f t="shared" si="227"/>
        <v>0</v>
      </c>
      <c r="G152" s="242">
        <f t="shared" si="227"/>
        <v>0</v>
      </c>
      <c r="H152" s="242">
        <f t="shared" si="227"/>
        <v>0</v>
      </c>
      <c r="I152" s="242">
        <f t="shared" si="227"/>
        <v>0</v>
      </c>
      <c r="J152" s="242">
        <f t="shared" si="227"/>
        <v>0</v>
      </c>
      <c r="K152" s="242">
        <f t="shared" si="227"/>
        <v>0</v>
      </c>
      <c r="L152" s="242">
        <f t="shared" si="227"/>
        <v>0</v>
      </c>
      <c r="M152" s="244">
        <f>+M153+M154+M155+M156+M157</f>
        <v>0</v>
      </c>
      <c r="N152" s="244">
        <f t="shared" ref="N152:AF152" si="228">+N153+N154+N155+N156+N157</f>
        <v>0</v>
      </c>
      <c r="O152" s="242">
        <f t="shared" si="228"/>
        <v>0</v>
      </c>
      <c r="P152" s="242">
        <f t="shared" si="228"/>
        <v>0</v>
      </c>
      <c r="Q152" s="242">
        <f t="shared" si="228"/>
        <v>0</v>
      </c>
      <c r="R152" s="242">
        <f t="shared" si="228"/>
        <v>0</v>
      </c>
      <c r="S152" s="242">
        <f t="shared" si="228"/>
        <v>0</v>
      </c>
      <c r="T152" s="242">
        <f t="shared" si="228"/>
        <v>0</v>
      </c>
      <c r="U152" s="242">
        <f t="shared" si="228"/>
        <v>0</v>
      </c>
      <c r="V152" s="242">
        <f t="shared" si="228"/>
        <v>0</v>
      </c>
      <c r="W152" s="242">
        <f t="shared" si="228"/>
        <v>0</v>
      </c>
      <c r="X152" s="242">
        <f t="shared" si="228"/>
        <v>0</v>
      </c>
      <c r="Y152" s="244">
        <f t="shared" si="228"/>
        <v>0</v>
      </c>
      <c r="Z152" s="244">
        <f t="shared" si="228"/>
        <v>0</v>
      </c>
      <c r="AA152" s="242">
        <f t="shared" si="228"/>
        <v>0</v>
      </c>
      <c r="AB152" s="242">
        <f t="shared" si="228"/>
        <v>0</v>
      </c>
      <c r="AC152" s="242">
        <f t="shared" si="228"/>
        <v>0</v>
      </c>
      <c r="AD152" s="242">
        <f t="shared" si="228"/>
        <v>0</v>
      </c>
      <c r="AE152" s="244">
        <f t="shared" si="228"/>
        <v>0</v>
      </c>
      <c r="AF152" s="244">
        <f t="shared" si="228"/>
        <v>0</v>
      </c>
      <c r="AG152" s="71">
        <f t="shared" ref="AG152:AG161" si="229">IF((M152&lt;N152),"1-4 классах девочки превышают всего детей",IF(Z152&gt;Y152,"5-9 классах девочки превышают всего детей",IF(AF152&gt;AE152,"10-11 классах девочки превышают всего детей",)))</f>
        <v>0</v>
      </c>
      <c r="AH152" s="65"/>
    </row>
    <row r="153" spans="1:34" s="64" customFormat="1" ht="15" customHeight="1" thickBot="1">
      <c r="A153" s="78" t="s">
        <v>81</v>
      </c>
      <c r="B153" s="63">
        <v>24</v>
      </c>
      <c r="C153" s="253">
        <f t="shared" ref="C153:C161" si="230">+M153+Y153+AE153</f>
        <v>0</v>
      </c>
      <c r="D153" s="253">
        <f t="shared" ref="D153:D161" si="231">+N153+Z153+AF153</f>
        <v>0</v>
      </c>
      <c r="E153" s="73"/>
      <c r="F153" s="73"/>
      <c r="G153" s="73"/>
      <c r="H153" s="73"/>
      <c r="I153" s="73"/>
      <c r="J153" s="73"/>
      <c r="K153" s="73"/>
      <c r="L153" s="73"/>
      <c r="M153" s="244">
        <f t="shared" ref="M153:M161" si="232">+E153+G153+I153+K153</f>
        <v>0</v>
      </c>
      <c r="N153" s="244">
        <f t="shared" ref="N153:N161" si="233">+F153+H153+J153+L153</f>
        <v>0</v>
      </c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244">
        <f t="shared" ref="Y153:Y161" si="234">+O153+Q153+S153+U153+W153</f>
        <v>0</v>
      </c>
      <c r="Z153" s="244">
        <f t="shared" ref="Z153:Z161" si="235">+P153+R153+T153+V153+X153</f>
        <v>0</v>
      </c>
      <c r="AA153" s="73"/>
      <c r="AB153" s="73"/>
      <c r="AC153" s="73"/>
      <c r="AD153" s="73"/>
      <c r="AE153" s="244">
        <f t="shared" ref="AE153:AE161" si="236">+AA153+AC153</f>
        <v>0</v>
      </c>
      <c r="AF153" s="244">
        <f t="shared" ref="AF153:AF161" si="237">+AB153+AD153</f>
        <v>0</v>
      </c>
      <c r="AG153" s="71">
        <f t="shared" si="229"/>
        <v>0</v>
      </c>
      <c r="AH153" s="65"/>
    </row>
    <row r="154" spans="1:34" s="64" customFormat="1" ht="13.5" customHeight="1" thickBot="1">
      <c r="A154" s="75" t="s">
        <v>80</v>
      </c>
      <c r="B154" s="63">
        <v>25</v>
      </c>
      <c r="C154" s="253">
        <f t="shared" si="230"/>
        <v>0</v>
      </c>
      <c r="D154" s="253">
        <f t="shared" si="231"/>
        <v>0</v>
      </c>
      <c r="E154" s="73"/>
      <c r="F154" s="73"/>
      <c r="G154" s="73"/>
      <c r="H154" s="73"/>
      <c r="I154" s="73"/>
      <c r="J154" s="73"/>
      <c r="K154" s="73"/>
      <c r="L154" s="73"/>
      <c r="M154" s="244">
        <f t="shared" si="232"/>
        <v>0</v>
      </c>
      <c r="N154" s="244">
        <f t="shared" si="233"/>
        <v>0</v>
      </c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244">
        <f t="shared" si="234"/>
        <v>0</v>
      </c>
      <c r="Z154" s="244">
        <f t="shared" si="235"/>
        <v>0</v>
      </c>
      <c r="AA154" s="73"/>
      <c r="AB154" s="73"/>
      <c r="AC154" s="73"/>
      <c r="AD154" s="73"/>
      <c r="AE154" s="244">
        <f t="shared" si="236"/>
        <v>0</v>
      </c>
      <c r="AF154" s="244">
        <f t="shared" si="237"/>
        <v>0</v>
      </c>
      <c r="AG154" s="71">
        <f t="shared" si="229"/>
        <v>0</v>
      </c>
      <c r="AH154" s="65"/>
    </row>
    <row r="155" spans="1:34" s="64" customFormat="1" ht="15.75" customHeight="1" thickBot="1">
      <c r="A155" s="75" t="s">
        <v>55</v>
      </c>
      <c r="B155" s="63">
        <v>26</v>
      </c>
      <c r="C155" s="253">
        <f t="shared" si="230"/>
        <v>0</v>
      </c>
      <c r="D155" s="253">
        <f t="shared" si="231"/>
        <v>0</v>
      </c>
      <c r="E155" s="73"/>
      <c r="F155" s="73"/>
      <c r="G155" s="73"/>
      <c r="H155" s="73"/>
      <c r="I155" s="73"/>
      <c r="J155" s="73"/>
      <c r="K155" s="73"/>
      <c r="L155" s="73"/>
      <c r="M155" s="244">
        <f t="shared" si="232"/>
        <v>0</v>
      </c>
      <c r="N155" s="244">
        <f t="shared" si="233"/>
        <v>0</v>
      </c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244">
        <f t="shared" si="234"/>
        <v>0</v>
      </c>
      <c r="Z155" s="244">
        <f t="shared" si="235"/>
        <v>0</v>
      </c>
      <c r="AA155" s="73"/>
      <c r="AB155" s="73"/>
      <c r="AC155" s="73"/>
      <c r="AD155" s="73"/>
      <c r="AE155" s="244">
        <f t="shared" si="236"/>
        <v>0</v>
      </c>
      <c r="AF155" s="244">
        <f t="shared" si="237"/>
        <v>0</v>
      </c>
      <c r="AG155" s="71">
        <f t="shared" si="229"/>
        <v>0</v>
      </c>
      <c r="AH155" s="65"/>
    </row>
    <row r="156" spans="1:34" s="64" customFormat="1" ht="25.5" customHeight="1" thickBot="1">
      <c r="A156" s="75" t="s">
        <v>82</v>
      </c>
      <c r="B156" s="63">
        <v>27</v>
      </c>
      <c r="C156" s="253">
        <f t="shared" si="230"/>
        <v>0</v>
      </c>
      <c r="D156" s="253">
        <f t="shared" si="231"/>
        <v>0</v>
      </c>
      <c r="E156" s="73"/>
      <c r="F156" s="73"/>
      <c r="G156" s="73"/>
      <c r="H156" s="73"/>
      <c r="I156" s="73"/>
      <c r="J156" s="73"/>
      <c r="K156" s="73"/>
      <c r="L156" s="73"/>
      <c r="M156" s="244">
        <f t="shared" si="232"/>
        <v>0</v>
      </c>
      <c r="N156" s="244">
        <f t="shared" si="233"/>
        <v>0</v>
      </c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244">
        <f t="shared" si="234"/>
        <v>0</v>
      </c>
      <c r="Z156" s="244">
        <f t="shared" si="235"/>
        <v>0</v>
      </c>
      <c r="AA156" s="73"/>
      <c r="AB156" s="73"/>
      <c r="AC156" s="73"/>
      <c r="AD156" s="73"/>
      <c r="AE156" s="244">
        <f t="shared" si="236"/>
        <v>0</v>
      </c>
      <c r="AF156" s="244">
        <f t="shared" si="237"/>
        <v>0</v>
      </c>
      <c r="AG156" s="71">
        <f t="shared" si="229"/>
        <v>0</v>
      </c>
      <c r="AH156" s="65"/>
    </row>
    <row r="157" spans="1:34" s="64" customFormat="1" ht="24.75" customHeight="1" thickBot="1">
      <c r="A157" s="75" t="s">
        <v>86</v>
      </c>
      <c r="B157" s="63">
        <v>28</v>
      </c>
      <c r="C157" s="253">
        <f t="shared" si="230"/>
        <v>0</v>
      </c>
      <c r="D157" s="253">
        <f t="shared" si="231"/>
        <v>0</v>
      </c>
      <c r="E157" s="73"/>
      <c r="F157" s="73"/>
      <c r="G157" s="73"/>
      <c r="H157" s="73"/>
      <c r="I157" s="73"/>
      <c r="J157" s="73"/>
      <c r="K157" s="73"/>
      <c r="L157" s="73"/>
      <c r="M157" s="244">
        <f t="shared" si="232"/>
        <v>0</v>
      </c>
      <c r="N157" s="244">
        <f t="shared" si="233"/>
        <v>0</v>
      </c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244">
        <f t="shared" si="234"/>
        <v>0</v>
      </c>
      <c r="Z157" s="244">
        <f t="shared" si="235"/>
        <v>0</v>
      </c>
      <c r="AA157" s="73"/>
      <c r="AB157" s="73"/>
      <c r="AC157" s="73"/>
      <c r="AD157" s="73"/>
      <c r="AE157" s="244">
        <f t="shared" si="236"/>
        <v>0</v>
      </c>
      <c r="AF157" s="244">
        <f t="shared" si="237"/>
        <v>0</v>
      </c>
      <c r="AG157" s="71">
        <f t="shared" si="229"/>
        <v>0</v>
      </c>
      <c r="AH157" s="65"/>
    </row>
    <row r="158" spans="1:34" s="64" customFormat="1" ht="13.5" customHeight="1" thickBot="1">
      <c r="A158" s="62" t="s">
        <v>56</v>
      </c>
      <c r="B158" s="63">
        <v>29</v>
      </c>
      <c r="C158" s="253">
        <f t="shared" si="230"/>
        <v>0</v>
      </c>
      <c r="D158" s="253">
        <f t="shared" si="231"/>
        <v>0</v>
      </c>
      <c r="E158" s="73"/>
      <c r="F158" s="73"/>
      <c r="G158" s="73"/>
      <c r="H158" s="73"/>
      <c r="I158" s="73"/>
      <c r="J158" s="73"/>
      <c r="K158" s="73"/>
      <c r="L158" s="73"/>
      <c r="M158" s="244">
        <f t="shared" si="232"/>
        <v>0</v>
      </c>
      <c r="N158" s="244">
        <f t="shared" si="233"/>
        <v>0</v>
      </c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244">
        <f t="shared" si="234"/>
        <v>0</v>
      </c>
      <c r="Z158" s="244">
        <f t="shared" si="235"/>
        <v>0</v>
      </c>
      <c r="AA158" s="73"/>
      <c r="AB158" s="73"/>
      <c r="AC158" s="73"/>
      <c r="AD158" s="73"/>
      <c r="AE158" s="244">
        <f t="shared" si="236"/>
        <v>0</v>
      </c>
      <c r="AF158" s="244">
        <f t="shared" si="237"/>
        <v>0</v>
      </c>
      <c r="AG158" s="71">
        <f t="shared" si="229"/>
        <v>0</v>
      </c>
      <c r="AH158" s="65"/>
    </row>
    <row r="159" spans="1:34" s="64" customFormat="1" ht="14.25" customHeight="1" thickBot="1">
      <c r="A159" s="62" t="s">
        <v>57</v>
      </c>
      <c r="B159" s="63">
        <v>30</v>
      </c>
      <c r="C159" s="253">
        <f t="shared" si="230"/>
        <v>0</v>
      </c>
      <c r="D159" s="253">
        <f t="shared" si="231"/>
        <v>0</v>
      </c>
      <c r="E159" s="73"/>
      <c r="F159" s="73"/>
      <c r="G159" s="73"/>
      <c r="H159" s="73"/>
      <c r="I159" s="73"/>
      <c r="J159" s="73"/>
      <c r="K159" s="73"/>
      <c r="L159" s="73"/>
      <c r="M159" s="244">
        <f t="shared" si="232"/>
        <v>0</v>
      </c>
      <c r="N159" s="244">
        <f t="shared" si="233"/>
        <v>0</v>
      </c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244">
        <f t="shared" si="234"/>
        <v>0</v>
      </c>
      <c r="Z159" s="244">
        <f t="shared" si="235"/>
        <v>0</v>
      </c>
      <c r="AA159" s="73"/>
      <c r="AB159" s="73"/>
      <c r="AC159" s="73"/>
      <c r="AD159" s="73"/>
      <c r="AE159" s="244">
        <f t="shared" si="236"/>
        <v>0</v>
      </c>
      <c r="AF159" s="244">
        <f t="shared" si="237"/>
        <v>0</v>
      </c>
      <c r="AG159" s="71">
        <f t="shared" si="229"/>
        <v>0</v>
      </c>
      <c r="AH159" s="65"/>
    </row>
    <row r="160" spans="1:34" s="64" customFormat="1" ht="12.75" customHeight="1" thickBot="1">
      <c r="A160" s="62" t="s">
        <v>58</v>
      </c>
      <c r="B160" s="63">
        <v>31</v>
      </c>
      <c r="C160" s="253">
        <f t="shared" si="230"/>
        <v>0</v>
      </c>
      <c r="D160" s="253">
        <f t="shared" si="231"/>
        <v>0</v>
      </c>
      <c r="E160" s="73"/>
      <c r="F160" s="73"/>
      <c r="G160" s="73"/>
      <c r="H160" s="73"/>
      <c r="I160" s="73"/>
      <c r="J160" s="73"/>
      <c r="K160" s="73"/>
      <c r="L160" s="73"/>
      <c r="M160" s="244">
        <f t="shared" si="232"/>
        <v>0</v>
      </c>
      <c r="N160" s="244">
        <f t="shared" si="233"/>
        <v>0</v>
      </c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244">
        <f t="shared" si="234"/>
        <v>0</v>
      </c>
      <c r="Z160" s="244">
        <f t="shared" si="235"/>
        <v>0</v>
      </c>
      <c r="AA160" s="73"/>
      <c r="AB160" s="73"/>
      <c r="AC160" s="73"/>
      <c r="AD160" s="73"/>
      <c r="AE160" s="244">
        <f t="shared" si="236"/>
        <v>0</v>
      </c>
      <c r="AF160" s="244">
        <f t="shared" si="237"/>
        <v>0</v>
      </c>
      <c r="AG160" s="71">
        <f t="shared" si="229"/>
        <v>0</v>
      </c>
      <c r="AH160" s="65"/>
    </row>
    <row r="161" spans="1:34" s="64" customFormat="1" ht="22.5" thickBot="1">
      <c r="A161" s="62" t="s">
        <v>76</v>
      </c>
      <c r="B161" s="63">
        <v>32</v>
      </c>
      <c r="C161" s="245">
        <f t="shared" si="230"/>
        <v>46</v>
      </c>
      <c r="D161" s="245">
        <f t="shared" si="231"/>
        <v>24</v>
      </c>
      <c r="E161" s="244">
        <f t="shared" ref="E161:AD161" si="238">+E130-E131+E150</f>
        <v>13</v>
      </c>
      <c r="F161" s="244">
        <f t="shared" si="238"/>
        <v>6</v>
      </c>
      <c r="G161" s="244">
        <f t="shared" si="238"/>
        <v>9</v>
      </c>
      <c r="H161" s="244">
        <f t="shared" si="238"/>
        <v>4</v>
      </c>
      <c r="I161" s="244">
        <f t="shared" si="238"/>
        <v>9</v>
      </c>
      <c r="J161" s="244">
        <f t="shared" si="238"/>
        <v>7</v>
      </c>
      <c r="K161" s="244">
        <f t="shared" si="238"/>
        <v>15</v>
      </c>
      <c r="L161" s="244">
        <f t="shared" si="238"/>
        <v>7</v>
      </c>
      <c r="M161" s="244">
        <f t="shared" si="232"/>
        <v>46</v>
      </c>
      <c r="N161" s="244">
        <f t="shared" si="233"/>
        <v>24</v>
      </c>
      <c r="O161" s="244">
        <f t="shared" si="238"/>
        <v>0</v>
      </c>
      <c r="P161" s="244">
        <f t="shared" si="238"/>
        <v>0</v>
      </c>
      <c r="Q161" s="244">
        <f t="shared" si="238"/>
        <v>0</v>
      </c>
      <c r="R161" s="244">
        <f t="shared" si="238"/>
        <v>0</v>
      </c>
      <c r="S161" s="244">
        <f t="shared" si="238"/>
        <v>0</v>
      </c>
      <c r="T161" s="244">
        <f t="shared" si="238"/>
        <v>0</v>
      </c>
      <c r="U161" s="244">
        <f t="shared" si="238"/>
        <v>0</v>
      </c>
      <c r="V161" s="244">
        <f t="shared" si="238"/>
        <v>0</v>
      </c>
      <c r="W161" s="244">
        <f t="shared" si="238"/>
        <v>0</v>
      </c>
      <c r="X161" s="244">
        <f t="shared" si="238"/>
        <v>0</v>
      </c>
      <c r="Y161" s="244">
        <f t="shared" si="234"/>
        <v>0</v>
      </c>
      <c r="Z161" s="244">
        <f t="shared" si="235"/>
        <v>0</v>
      </c>
      <c r="AA161" s="244">
        <f t="shared" si="238"/>
        <v>0</v>
      </c>
      <c r="AB161" s="244">
        <f t="shared" si="238"/>
        <v>0</v>
      </c>
      <c r="AC161" s="244">
        <f t="shared" si="238"/>
        <v>0</v>
      </c>
      <c r="AD161" s="244">
        <f t="shared" si="238"/>
        <v>0</v>
      </c>
      <c r="AE161" s="244">
        <f t="shared" si="236"/>
        <v>0</v>
      </c>
      <c r="AF161" s="244">
        <f t="shared" si="237"/>
        <v>0</v>
      </c>
      <c r="AG161" s="71">
        <f t="shared" si="229"/>
        <v>0</v>
      </c>
      <c r="AH161" s="65"/>
    </row>
    <row r="162" spans="1:34" s="64" customFormat="1" ht="12.75">
      <c r="A162" s="165" t="s">
        <v>189</v>
      </c>
      <c r="B162" s="65"/>
      <c r="C162" s="163"/>
      <c r="D162" s="163"/>
      <c r="E162" s="68" t="str">
        <f>IF(E150=прибыл!K109,".","қате")</f>
        <v>.</v>
      </c>
      <c r="F162" s="68"/>
      <c r="G162" s="68" t="str">
        <f>IF(G150=прибыл!K110,".","қате")</f>
        <v>.</v>
      </c>
      <c r="H162" s="68"/>
      <c r="I162" s="68" t="str">
        <f>IF(I150=прибыл!K111,".","қате")</f>
        <v>.</v>
      </c>
      <c r="J162" s="68"/>
      <c r="K162" s="68" t="str">
        <f>IF(K150=прибыл!K112,".","қате")</f>
        <v>.</v>
      </c>
      <c r="L162" s="68"/>
      <c r="M162" s="68"/>
      <c r="N162" s="68"/>
      <c r="O162" s="68" t="str">
        <f>IF(O150=прибыл!K113,".","қате")</f>
        <v>.</v>
      </c>
      <c r="P162" s="68"/>
      <c r="Q162" s="68" t="str">
        <f>IF(Q150=прибыл!K114,".","қате")</f>
        <v>.</v>
      </c>
      <c r="R162" s="68"/>
      <c r="S162" s="68" t="str">
        <f>IF(S150=прибыл!K115,".","қате")</f>
        <v>.</v>
      </c>
      <c r="T162" s="68"/>
      <c r="U162" s="68" t="str">
        <f>IF(U150=прибыл!K116,".","қате")</f>
        <v>.</v>
      </c>
      <c r="V162" s="68"/>
      <c r="W162" s="68" t="str">
        <f>IF(W150=прибыл!K117,".","қате")</f>
        <v>.</v>
      </c>
      <c r="X162" s="68"/>
      <c r="Y162" s="68"/>
      <c r="Z162" s="68"/>
      <c r="AA162" s="68" t="str">
        <f>IF(AA150=прибыл!K118,".","қате")</f>
        <v>.</v>
      </c>
      <c r="AB162" s="68"/>
      <c r="AC162" s="68" t="str">
        <f>IF(AC150=прибыл!K119,".","қате")</f>
        <v>.</v>
      </c>
      <c r="AD162" s="68"/>
      <c r="AE162" s="68"/>
      <c r="AF162" s="68"/>
      <c r="AG162" s="71"/>
      <c r="AH162" s="65"/>
    </row>
    <row r="163" spans="1:34" s="64" customFormat="1" ht="27" customHeight="1">
      <c r="A163" s="19" t="s">
        <v>9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1" t="s">
        <v>10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0"/>
    </row>
    <row r="164" spans="1:34" ht="18.75" customHeight="1">
      <c r="A164" s="241" t="str">
        <f>$A$1</f>
        <v>Мектеп</v>
      </c>
      <c r="B164" s="237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 t="s">
        <v>214</v>
      </c>
      <c r="X164" s="238"/>
      <c r="Y164" s="239"/>
      <c r="Z164" s="240"/>
      <c r="AA164" s="238"/>
      <c r="AB164" s="239" t="s">
        <v>36</v>
      </c>
      <c r="AC164" s="239"/>
      <c r="AD164" s="238"/>
      <c r="AE164" s="238"/>
      <c r="AF164" s="238"/>
      <c r="AG164" s="1"/>
    </row>
    <row r="165" spans="1:34" s="64" customFormat="1" ht="15" customHeight="1" thickBot="1">
      <c r="A165" s="77"/>
      <c r="B165" s="123">
        <f>IF(C172=выбыл!D152,,"Число выбывших уч-ся не соответствует списку")</f>
        <v>0</v>
      </c>
      <c r="C165" s="67"/>
      <c r="D165" s="17"/>
      <c r="E165" s="68" t="str">
        <f>IF(E174=выбыл!K154,".","қате")</f>
        <v>.</v>
      </c>
      <c r="F165" s="68"/>
      <c r="G165" s="68" t="str">
        <f>IF(G174=выбыл!K155,".","қате")</f>
        <v>.</v>
      </c>
      <c r="H165" s="68"/>
      <c r="I165" s="68" t="str">
        <f>IF(I174=выбыл!K156,".","қате")</f>
        <v>.</v>
      </c>
      <c r="J165" s="68"/>
      <c r="K165" s="68" t="str">
        <f>IF(K174=выбыл!K157,".","қате")</f>
        <v>.</v>
      </c>
      <c r="L165" s="68"/>
      <c r="M165" s="68"/>
      <c r="N165" s="68"/>
      <c r="O165" s="68" t="str">
        <f>IF(O174=выбыл!K158,".","қате")</f>
        <v>.</v>
      </c>
      <c r="P165" s="68"/>
      <c r="Q165" s="68" t="str">
        <f>IF(Q174=выбыл!K159,".","қате")</f>
        <v>.</v>
      </c>
      <c r="R165" s="68"/>
      <c r="S165" s="68" t="str">
        <f>IF(S174=выбыл!K160,".","қате")</f>
        <v>.</v>
      </c>
      <c r="T165" s="68"/>
      <c r="U165" s="68" t="str">
        <f>IF(U174=выбыл!K161,".","қате")</f>
        <v>.</v>
      </c>
      <c r="V165" s="68"/>
      <c r="W165" s="68" t="str">
        <f>IF(W174=выбыл!K162,".","қате")</f>
        <v>.</v>
      </c>
      <c r="X165" s="68"/>
      <c r="Y165" s="68"/>
      <c r="Z165" s="68"/>
      <c r="AA165" s="68" t="str">
        <f>IF(AA174=выбыл!K163,".","қате")</f>
        <v>.</v>
      </c>
      <c r="AB165" s="68"/>
      <c r="AC165" s="68" t="str">
        <f>IF(AC174=выбыл!K164,".","қате")</f>
        <v>.</v>
      </c>
      <c r="AD165" s="68"/>
      <c r="AE165" s="68"/>
      <c r="AF165" s="68"/>
      <c r="AG165" s="67"/>
    </row>
    <row r="166" spans="1:34" s="64" customFormat="1" ht="15" customHeight="1" thickBot="1">
      <c r="A166" s="120" t="s">
        <v>173</v>
      </c>
      <c r="B166" s="123">
        <f>IF(C191=прибыл!D159,,"Число прибывших уч-ся не соответствует списку")</f>
        <v>0</v>
      </c>
      <c r="C166" s="121">
        <f>+M166+Y166+AE166</f>
        <v>0</v>
      </c>
      <c r="D166" s="122">
        <f>+N166+Z166+AF166</f>
        <v>0</v>
      </c>
      <c r="E166" s="73"/>
      <c r="F166" s="73"/>
      <c r="G166" s="73"/>
      <c r="H166" s="73"/>
      <c r="I166" s="73"/>
      <c r="J166" s="73"/>
      <c r="K166" s="73"/>
      <c r="L166" s="73"/>
      <c r="M166" s="242">
        <f>+E166+G166+I166+K166</f>
        <v>0</v>
      </c>
      <c r="N166" s="242">
        <f>+F166+H166+J166+L166</f>
        <v>0</v>
      </c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242">
        <f>+O166+Q166+S166+U166+W166</f>
        <v>0</v>
      </c>
      <c r="Z166" s="242">
        <f>+P166+R166+T166+V166+X166</f>
        <v>0</v>
      </c>
      <c r="AA166" s="73"/>
      <c r="AB166" s="73"/>
      <c r="AC166" s="73"/>
      <c r="AD166" s="73"/>
      <c r="AE166" s="242">
        <f>+AA166+AC166</f>
        <v>0</v>
      </c>
      <c r="AF166" s="242">
        <f>+AB166+AD166</f>
        <v>0</v>
      </c>
      <c r="AG166" s="67"/>
    </row>
    <row r="167" spans="1:34" s="64" customFormat="1" ht="19.5" customHeight="1">
      <c r="A167" s="259" t="s">
        <v>61</v>
      </c>
      <c r="B167" s="262" t="s">
        <v>204</v>
      </c>
      <c r="C167" s="259" t="s">
        <v>63</v>
      </c>
      <c r="D167" s="255" t="s">
        <v>64</v>
      </c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56"/>
      <c r="AG167" s="69"/>
    </row>
    <row r="168" spans="1:34" s="64" customFormat="1" ht="11.25" customHeight="1">
      <c r="A168" s="260"/>
      <c r="B168" s="262"/>
      <c r="C168" s="260"/>
      <c r="D168" s="259" t="s">
        <v>65</v>
      </c>
      <c r="E168" s="255" t="s">
        <v>24</v>
      </c>
      <c r="F168" s="256"/>
      <c r="G168" s="255" t="s">
        <v>25</v>
      </c>
      <c r="H168" s="256"/>
      <c r="I168" s="255" t="s">
        <v>26</v>
      </c>
      <c r="J168" s="256"/>
      <c r="K168" s="255" t="s">
        <v>27</v>
      </c>
      <c r="L168" s="256"/>
      <c r="M168" s="257" t="s">
        <v>66</v>
      </c>
      <c r="N168" s="258"/>
      <c r="O168" s="255" t="s">
        <v>28</v>
      </c>
      <c r="P168" s="256"/>
      <c r="Q168" s="255" t="s">
        <v>29</v>
      </c>
      <c r="R168" s="256"/>
      <c r="S168" s="255" t="s">
        <v>30</v>
      </c>
      <c r="T168" s="256"/>
      <c r="U168" s="255" t="s">
        <v>31</v>
      </c>
      <c r="V168" s="256"/>
      <c r="W168" s="255" t="s">
        <v>32</v>
      </c>
      <c r="X168" s="256"/>
      <c r="Y168" s="257" t="s">
        <v>67</v>
      </c>
      <c r="Z168" s="258"/>
      <c r="AA168" s="255" t="s">
        <v>33</v>
      </c>
      <c r="AB168" s="256"/>
      <c r="AC168" s="255" t="s">
        <v>34</v>
      </c>
      <c r="AD168" s="256"/>
      <c r="AE168" s="257" t="s">
        <v>68</v>
      </c>
      <c r="AF168" s="258"/>
      <c r="AG168" s="69"/>
    </row>
    <row r="169" spans="1:34" s="64" customFormat="1" ht="52.5" customHeight="1" thickBot="1">
      <c r="A169" s="261"/>
      <c r="B169" s="262"/>
      <c r="C169" s="263"/>
      <c r="D169" s="263"/>
      <c r="E169" s="74" t="s">
        <v>13</v>
      </c>
      <c r="F169" s="74" t="s">
        <v>70</v>
      </c>
      <c r="G169" s="74" t="s">
        <v>13</v>
      </c>
      <c r="H169" s="74" t="s">
        <v>70</v>
      </c>
      <c r="I169" s="74" t="s">
        <v>13</v>
      </c>
      <c r="J169" s="74" t="s">
        <v>70</v>
      </c>
      <c r="K169" s="74" t="s">
        <v>13</v>
      </c>
      <c r="L169" s="74" t="s">
        <v>70</v>
      </c>
      <c r="M169" s="243" t="s">
        <v>13</v>
      </c>
      <c r="N169" s="243" t="s">
        <v>69</v>
      </c>
      <c r="O169" s="74" t="s">
        <v>13</v>
      </c>
      <c r="P169" s="74" t="s">
        <v>70</v>
      </c>
      <c r="Q169" s="74" t="s">
        <v>13</v>
      </c>
      <c r="R169" s="74" t="s">
        <v>70</v>
      </c>
      <c r="S169" s="74" t="s">
        <v>13</v>
      </c>
      <c r="T169" s="74" t="s">
        <v>70</v>
      </c>
      <c r="U169" s="74" t="s">
        <v>13</v>
      </c>
      <c r="V169" s="74" t="s">
        <v>70</v>
      </c>
      <c r="W169" s="74" t="s">
        <v>13</v>
      </c>
      <c r="X169" s="74" t="s">
        <v>69</v>
      </c>
      <c r="Y169" s="243" t="s">
        <v>13</v>
      </c>
      <c r="Z169" s="243" t="s">
        <v>69</v>
      </c>
      <c r="AA169" s="74" t="s">
        <v>13</v>
      </c>
      <c r="AB169" s="74" t="s">
        <v>70</v>
      </c>
      <c r="AC169" s="74" t="s">
        <v>13</v>
      </c>
      <c r="AD169" s="74" t="s">
        <v>70</v>
      </c>
      <c r="AE169" s="243" t="s">
        <v>13</v>
      </c>
      <c r="AF169" s="243" t="s">
        <v>69</v>
      </c>
      <c r="AG169" s="69"/>
    </row>
    <row r="170" spans="1:34" s="64" customFormat="1" ht="15" thickBot="1">
      <c r="A170" s="248" t="s">
        <v>59</v>
      </c>
      <c r="B170" s="249" t="s">
        <v>60</v>
      </c>
      <c r="C170" s="249">
        <v>1</v>
      </c>
      <c r="D170" s="249">
        <v>2</v>
      </c>
      <c r="E170" s="249">
        <v>3</v>
      </c>
      <c r="F170" s="249">
        <v>4</v>
      </c>
      <c r="G170" s="249">
        <v>5</v>
      </c>
      <c r="H170" s="249">
        <v>6</v>
      </c>
      <c r="I170" s="249">
        <v>7</v>
      </c>
      <c r="J170" s="249">
        <v>8</v>
      </c>
      <c r="K170" s="249">
        <v>9</v>
      </c>
      <c r="L170" s="249">
        <v>10</v>
      </c>
      <c r="M170" s="249">
        <v>11</v>
      </c>
      <c r="N170" s="249">
        <v>12</v>
      </c>
      <c r="O170" s="249">
        <v>13</v>
      </c>
      <c r="P170" s="249">
        <v>14</v>
      </c>
      <c r="Q170" s="249">
        <v>15</v>
      </c>
      <c r="R170" s="249">
        <v>16</v>
      </c>
      <c r="S170" s="249">
        <v>17</v>
      </c>
      <c r="T170" s="249">
        <v>18</v>
      </c>
      <c r="U170" s="249">
        <v>19</v>
      </c>
      <c r="V170" s="249">
        <v>20</v>
      </c>
      <c r="W170" s="249">
        <v>21</v>
      </c>
      <c r="X170" s="249">
        <v>22</v>
      </c>
      <c r="Y170" s="249">
        <v>23</v>
      </c>
      <c r="Z170" s="249">
        <v>24</v>
      </c>
      <c r="AA170" s="249">
        <v>25</v>
      </c>
      <c r="AB170" s="249">
        <v>26</v>
      </c>
      <c r="AC170" s="249">
        <v>27</v>
      </c>
      <c r="AD170" s="249">
        <v>28</v>
      </c>
      <c r="AE170" s="249">
        <v>29</v>
      </c>
      <c r="AF170" s="249">
        <v>30</v>
      </c>
      <c r="AG170" s="70"/>
    </row>
    <row r="171" spans="1:34" s="64" customFormat="1" ht="22.5" thickBot="1">
      <c r="A171" s="62" t="s">
        <v>85</v>
      </c>
      <c r="B171" s="63">
        <v>1</v>
      </c>
      <c r="C171" s="250">
        <f>+M171+Y171+AE171</f>
        <v>46</v>
      </c>
      <c r="D171" s="250">
        <f>+N171+Z171+AF171</f>
        <v>24</v>
      </c>
      <c r="E171" s="254">
        <f>+E161</f>
        <v>13</v>
      </c>
      <c r="F171" s="254">
        <f t="shared" ref="F171:L171" si="239">+F161</f>
        <v>6</v>
      </c>
      <c r="G171" s="254">
        <f t="shared" si="239"/>
        <v>9</v>
      </c>
      <c r="H171" s="254">
        <f t="shared" si="239"/>
        <v>4</v>
      </c>
      <c r="I171" s="254">
        <f t="shared" si="239"/>
        <v>9</v>
      </c>
      <c r="J171" s="254">
        <f t="shared" si="239"/>
        <v>7</v>
      </c>
      <c r="K171" s="254">
        <f t="shared" si="239"/>
        <v>15</v>
      </c>
      <c r="L171" s="254">
        <f t="shared" si="239"/>
        <v>7</v>
      </c>
      <c r="M171" s="254">
        <f>+E171+G171+I171+K171</f>
        <v>46</v>
      </c>
      <c r="N171" s="254">
        <f>+F171+H171+J171+L171</f>
        <v>24</v>
      </c>
      <c r="O171" s="254">
        <f t="shared" ref="O171:X171" si="240">+O161</f>
        <v>0</v>
      </c>
      <c r="P171" s="254">
        <f t="shared" si="240"/>
        <v>0</v>
      </c>
      <c r="Q171" s="254">
        <f t="shared" si="240"/>
        <v>0</v>
      </c>
      <c r="R171" s="254">
        <f t="shared" si="240"/>
        <v>0</v>
      </c>
      <c r="S171" s="254">
        <f t="shared" si="240"/>
        <v>0</v>
      </c>
      <c r="T171" s="254">
        <f t="shared" si="240"/>
        <v>0</v>
      </c>
      <c r="U171" s="254">
        <f t="shared" si="240"/>
        <v>0</v>
      </c>
      <c r="V171" s="254">
        <f t="shared" si="240"/>
        <v>0</v>
      </c>
      <c r="W171" s="254">
        <f t="shared" si="240"/>
        <v>0</v>
      </c>
      <c r="X171" s="254">
        <f t="shared" si="240"/>
        <v>0</v>
      </c>
      <c r="Y171" s="254">
        <f>+O171+Q171+S171+U171+W171</f>
        <v>0</v>
      </c>
      <c r="Z171" s="254">
        <f>+P171+R171+T171+V171+X171</f>
        <v>0</v>
      </c>
      <c r="AA171" s="254">
        <f>+AA161</f>
        <v>0</v>
      </c>
      <c r="AB171" s="254">
        <f>+AB161</f>
        <v>0</v>
      </c>
      <c r="AC171" s="254">
        <f>+AC161</f>
        <v>0</v>
      </c>
      <c r="AD171" s="254">
        <f>+AD161</f>
        <v>0</v>
      </c>
      <c r="AE171" s="254">
        <f>+AA171+AC171</f>
        <v>0</v>
      </c>
      <c r="AF171" s="254">
        <f>+AB171+AD171</f>
        <v>0</v>
      </c>
      <c r="AG171" s="71">
        <f t="shared" ref="AG171:AG180" si="241">IF((M171&lt;N171),"1-4 классах девочки превышают всего детей",IF(Z171&gt;Y171,"5-9 классах девочки превышают всего детей",IF(AF171&gt;AE171,"10-11 классах девочки превышают всего детей",)))</f>
        <v>0</v>
      </c>
      <c r="AH171" s="65"/>
    </row>
    <row r="172" spans="1:34" s="64" customFormat="1" ht="13.5" thickBot="1">
      <c r="A172" s="62" t="s">
        <v>44</v>
      </c>
      <c r="B172" s="63">
        <v>2</v>
      </c>
      <c r="C172" s="251">
        <f>+C173+C174+C181+C182+C183+C184+C185+C186+C187+C188+C189+C190</f>
        <v>0</v>
      </c>
      <c r="D172" s="251">
        <f>+D173+D174+D181+D182+D183+D184+D185+D186+D187+D188+D189+D190</f>
        <v>0</v>
      </c>
      <c r="E172" s="242">
        <f t="shared" ref="E172:N172" si="242">+E173+E174+E185+E186+E187+E188+E189+E190</f>
        <v>0</v>
      </c>
      <c r="F172" s="242">
        <f t="shared" si="242"/>
        <v>0</v>
      </c>
      <c r="G172" s="242">
        <f t="shared" si="242"/>
        <v>0</v>
      </c>
      <c r="H172" s="242">
        <f t="shared" si="242"/>
        <v>0</v>
      </c>
      <c r="I172" s="242">
        <f t="shared" si="242"/>
        <v>0</v>
      </c>
      <c r="J172" s="242">
        <f t="shared" si="242"/>
        <v>0</v>
      </c>
      <c r="K172" s="242">
        <f t="shared" si="242"/>
        <v>0</v>
      </c>
      <c r="L172" s="242">
        <f t="shared" si="242"/>
        <v>0</v>
      </c>
      <c r="M172" s="244">
        <f t="shared" si="242"/>
        <v>0</v>
      </c>
      <c r="N172" s="244">
        <f t="shared" si="242"/>
        <v>0</v>
      </c>
      <c r="O172" s="242">
        <f t="shared" ref="O172:Z172" si="243">+O173+O174+O181+O182+O184+O185+O186+O187+O188+O189+O190</f>
        <v>0</v>
      </c>
      <c r="P172" s="242">
        <f t="shared" si="243"/>
        <v>0</v>
      </c>
      <c r="Q172" s="242">
        <f t="shared" si="243"/>
        <v>0</v>
      </c>
      <c r="R172" s="242">
        <f t="shared" si="243"/>
        <v>0</v>
      </c>
      <c r="S172" s="242">
        <f t="shared" si="243"/>
        <v>0</v>
      </c>
      <c r="T172" s="242">
        <f t="shared" si="243"/>
        <v>0</v>
      </c>
      <c r="U172" s="242">
        <f t="shared" si="243"/>
        <v>0</v>
      </c>
      <c r="V172" s="242">
        <f t="shared" si="243"/>
        <v>0</v>
      </c>
      <c r="W172" s="242">
        <f t="shared" si="243"/>
        <v>0</v>
      </c>
      <c r="X172" s="242">
        <f t="shared" si="243"/>
        <v>0</v>
      </c>
      <c r="Y172" s="244">
        <f t="shared" si="243"/>
        <v>0</v>
      </c>
      <c r="Z172" s="244">
        <f t="shared" si="243"/>
        <v>0</v>
      </c>
      <c r="AA172" s="242">
        <f t="shared" ref="AA172:AF172" si="244">+AA173+AA174+AA181+AA182+AA183+AA184+AA185+AA186+AA187+AA188+AA189+AA190</f>
        <v>0</v>
      </c>
      <c r="AB172" s="242">
        <f t="shared" si="244"/>
        <v>0</v>
      </c>
      <c r="AC172" s="242">
        <f t="shared" si="244"/>
        <v>0</v>
      </c>
      <c r="AD172" s="242">
        <f t="shared" si="244"/>
        <v>0</v>
      </c>
      <c r="AE172" s="244">
        <f t="shared" si="244"/>
        <v>0</v>
      </c>
      <c r="AF172" s="244">
        <f t="shared" si="244"/>
        <v>0</v>
      </c>
      <c r="AG172" s="71">
        <f t="shared" si="241"/>
        <v>0</v>
      </c>
      <c r="AH172" s="65"/>
    </row>
    <row r="173" spans="1:34" s="64" customFormat="1" ht="25.5" customHeight="1" thickBot="1">
      <c r="A173" s="76" t="s">
        <v>78</v>
      </c>
      <c r="B173" s="63">
        <v>3</v>
      </c>
      <c r="C173" s="252">
        <f>+M173+Y173+AE173</f>
        <v>0</v>
      </c>
      <c r="D173" s="252">
        <f>+N173+Z173+AF173</f>
        <v>0</v>
      </c>
      <c r="E173" s="73"/>
      <c r="F173" s="73"/>
      <c r="G173" s="73"/>
      <c r="H173" s="73"/>
      <c r="I173" s="73"/>
      <c r="J173" s="73"/>
      <c r="K173" s="73"/>
      <c r="L173" s="73"/>
      <c r="M173" s="244">
        <f>+E173+G173+I173+K173</f>
        <v>0</v>
      </c>
      <c r="N173" s="244">
        <f>+F173+H173+J173+L173</f>
        <v>0</v>
      </c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244">
        <f>+O173+Q173+S173+U173+W173</f>
        <v>0</v>
      </c>
      <c r="Z173" s="244">
        <f>+P173+R173+T173+V173+X173</f>
        <v>0</v>
      </c>
      <c r="AA173" s="73"/>
      <c r="AB173" s="73"/>
      <c r="AC173" s="73"/>
      <c r="AD173" s="73"/>
      <c r="AE173" s="244">
        <f>+AA173+AC173</f>
        <v>0</v>
      </c>
      <c r="AF173" s="244">
        <f>+AB173+AD173</f>
        <v>0</v>
      </c>
      <c r="AG173" s="71">
        <f t="shared" si="241"/>
        <v>0</v>
      </c>
      <c r="AH173" s="65"/>
    </row>
    <row r="174" spans="1:34" s="64" customFormat="1" ht="13.5" customHeight="1" thickBot="1">
      <c r="A174" s="75" t="s">
        <v>71</v>
      </c>
      <c r="B174" s="63">
        <v>4</v>
      </c>
      <c r="C174" s="252">
        <f>+C175+C176+C177+C178+C179+C180</f>
        <v>0</v>
      </c>
      <c r="D174" s="252">
        <f>+D175+D176+D177+D178+D179+D180</f>
        <v>0</v>
      </c>
      <c r="E174" s="242">
        <f>+E175+E176+E177+E178+E179+E180</f>
        <v>0</v>
      </c>
      <c r="F174" s="242">
        <f t="shared" ref="F174" si="245">+F175+F176+F177+F178+F179+F180</f>
        <v>0</v>
      </c>
      <c r="G174" s="242">
        <f t="shared" ref="G174" si="246">+G175+G176+G177+G178+G179+G180</f>
        <v>0</v>
      </c>
      <c r="H174" s="242">
        <f t="shared" ref="H174" si="247">+H175+H176+H177+H178+H179+H180</f>
        <v>0</v>
      </c>
      <c r="I174" s="242">
        <f t="shared" ref="I174" si="248">+I175+I176+I177+I178+I179+I180</f>
        <v>0</v>
      </c>
      <c r="J174" s="242">
        <f t="shared" ref="J174" si="249">+J175+J176+J177+J178+J179+J180</f>
        <v>0</v>
      </c>
      <c r="K174" s="242">
        <f t="shared" ref="K174" si="250">+K175+K176+K177+K178+K179+K180</f>
        <v>0</v>
      </c>
      <c r="L174" s="242">
        <f t="shared" ref="L174" si="251">+L175+L176+L177+L178+L179+L180</f>
        <v>0</v>
      </c>
      <c r="M174" s="244">
        <f>+M175+M176+M177+M178+M179+M180</f>
        <v>0</v>
      </c>
      <c r="N174" s="244">
        <f>+N175+N176+N177+N178+N179+N180</f>
        <v>0</v>
      </c>
      <c r="O174" s="242">
        <f>+O175+O176+O177+O178+O179+O180</f>
        <v>0</v>
      </c>
      <c r="P174" s="242">
        <f t="shared" ref="P174" si="252">+P175+P176+P177+P178+P179+P180</f>
        <v>0</v>
      </c>
      <c r="Q174" s="242">
        <f t="shared" ref="Q174" si="253">+Q175+Q176+Q177+Q178+Q179+Q180</f>
        <v>0</v>
      </c>
      <c r="R174" s="242">
        <f t="shared" ref="R174" si="254">+R175+R176+R177+R178+R179+R180</f>
        <v>0</v>
      </c>
      <c r="S174" s="242">
        <f t="shared" ref="S174" si="255">+S175+S176+S177+S178+S179+S180</f>
        <v>0</v>
      </c>
      <c r="T174" s="242">
        <f t="shared" ref="T174" si="256">+T175+T176+T177+T178+T179+T180</f>
        <v>0</v>
      </c>
      <c r="U174" s="242">
        <f t="shared" ref="U174" si="257">+U175+U176+U177+U178+U179+U180</f>
        <v>0</v>
      </c>
      <c r="V174" s="242">
        <f t="shared" ref="V174" si="258">+V175+V176+V177+V178+V179+V180</f>
        <v>0</v>
      </c>
      <c r="W174" s="242">
        <f t="shared" ref="W174" si="259">+W175+W176+W177+W178+W179+W180</f>
        <v>0</v>
      </c>
      <c r="X174" s="242">
        <f t="shared" ref="X174" si="260">+X175+X176+X177+X178+X179+X180</f>
        <v>0</v>
      </c>
      <c r="Y174" s="244">
        <f>+Y175+Y176+Y177+Y178+Y179+Y180</f>
        <v>0</v>
      </c>
      <c r="Z174" s="244">
        <f>+Z175+Z176+Z177+Z178+Z179+Z180</f>
        <v>0</v>
      </c>
      <c r="AA174" s="242">
        <f>+AA175+AA176+AA177+AA178+AA179+AA180</f>
        <v>0</v>
      </c>
      <c r="AB174" s="242">
        <f t="shared" ref="AB174" si="261">+AB175+AB176+AB177+AB178+AB179+AB180</f>
        <v>0</v>
      </c>
      <c r="AC174" s="242">
        <f t="shared" ref="AC174" si="262">+AC175+AC176+AC177+AC178+AC179+AC180</f>
        <v>0</v>
      </c>
      <c r="AD174" s="242">
        <f t="shared" ref="AD174" si="263">+AD175+AD176+AD177+AD178+AD179+AD180</f>
        <v>0</v>
      </c>
      <c r="AE174" s="244">
        <f>+AE175+AE176+AE177+AE178+AE179+AE180</f>
        <v>0</v>
      </c>
      <c r="AF174" s="244">
        <f>+AF175+AF176+AF177+AF178+AF179+AF180</f>
        <v>0</v>
      </c>
      <c r="AG174" s="71">
        <f t="shared" si="241"/>
        <v>0</v>
      </c>
      <c r="AH174" s="65"/>
    </row>
    <row r="175" spans="1:34" s="64" customFormat="1" ht="15.75" customHeight="1" thickBot="1">
      <c r="A175" s="75" t="s">
        <v>84</v>
      </c>
      <c r="B175" s="63">
        <v>5</v>
      </c>
      <c r="C175" s="253">
        <f t="shared" ref="C175:C180" si="264">+M175+Y175+AE175</f>
        <v>0</v>
      </c>
      <c r="D175" s="252">
        <f t="shared" ref="D175:D180" si="265">+N175+Z175+AF175</f>
        <v>0</v>
      </c>
      <c r="E175" s="73"/>
      <c r="F175" s="73"/>
      <c r="G175" s="73"/>
      <c r="H175" s="73"/>
      <c r="I175" s="73"/>
      <c r="J175" s="73"/>
      <c r="K175" s="73"/>
      <c r="L175" s="73"/>
      <c r="M175" s="244">
        <f t="shared" ref="M175:N180" si="266">+E175+G175+I175+K175</f>
        <v>0</v>
      </c>
      <c r="N175" s="244">
        <f t="shared" si="266"/>
        <v>0</v>
      </c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244">
        <f t="shared" ref="Y175:Y182" si="267">+O175+Q175+S175+U175+W175</f>
        <v>0</v>
      </c>
      <c r="Z175" s="244">
        <f t="shared" ref="Z175:Z182" si="268">+P175+R175+T175+V175+X175</f>
        <v>0</v>
      </c>
      <c r="AA175" s="73"/>
      <c r="AB175" s="73"/>
      <c r="AC175" s="73"/>
      <c r="AD175" s="73"/>
      <c r="AE175" s="244">
        <f t="shared" ref="AE175:AE190" si="269">+AA175+AC175</f>
        <v>0</v>
      </c>
      <c r="AF175" s="244">
        <f t="shared" ref="AF175:AF190" si="270">+AB175+AD175</f>
        <v>0</v>
      </c>
      <c r="AG175" s="71">
        <f t="shared" si="241"/>
        <v>0</v>
      </c>
      <c r="AH175" s="65"/>
    </row>
    <row r="176" spans="1:34" s="64" customFormat="1" ht="15.75" customHeight="1" thickBot="1">
      <c r="A176" s="75" t="s">
        <v>72</v>
      </c>
      <c r="B176" s="63">
        <v>6</v>
      </c>
      <c r="C176" s="253">
        <f t="shared" si="264"/>
        <v>0</v>
      </c>
      <c r="D176" s="252">
        <f t="shared" si="265"/>
        <v>0</v>
      </c>
      <c r="E176" s="73"/>
      <c r="F176" s="73"/>
      <c r="G176" s="73"/>
      <c r="H176" s="73"/>
      <c r="I176" s="73"/>
      <c r="J176" s="73"/>
      <c r="K176" s="73"/>
      <c r="L176" s="73"/>
      <c r="M176" s="244">
        <f t="shared" si="266"/>
        <v>0</v>
      </c>
      <c r="N176" s="244">
        <f t="shared" si="266"/>
        <v>0</v>
      </c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244">
        <f t="shared" si="267"/>
        <v>0</v>
      </c>
      <c r="Z176" s="244">
        <f t="shared" si="268"/>
        <v>0</v>
      </c>
      <c r="AA176" s="73"/>
      <c r="AB176" s="73"/>
      <c r="AC176" s="73"/>
      <c r="AD176" s="73"/>
      <c r="AE176" s="244">
        <f t="shared" si="269"/>
        <v>0</v>
      </c>
      <c r="AF176" s="244">
        <f t="shared" si="270"/>
        <v>0</v>
      </c>
      <c r="AG176" s="71">
        <f t="shared" si="241"/>
        <v>0</v>
      </c>
      <c r="AH176" s="65"/>
    </row>
    <row r="177" spans="1:34" s="64" customFormat="1" ht="15" customHeight="1" thickBot="1">
      <c r="A177" s="75" t="s">
        <v>45</v>
      </c>
      <c r="B177" s="63">
        <v>7</v>
      </c>
      <c r="C177" s="253">
        <f t="shared" si="264"/>
        <v>0</v>
      </c>
      <c r="D177" s="252">
        <f t="shared" si="265"/>
        <v>0</v>
      </c>
      <c r="E177" s="73"/>
      <c r="F177" s="73"/>
      <c r="G177" s="73"/>
      <c r="H177" s="73"/>
      <c r="I177" s="73"/>
      <c r="J177" s="73"/>
      <c r="K177" s="73"/>
      <c r="L177" s="73"/>
      <c r="M177" s="244">
        <f t="shared" si="266"/>
        <v>0</v>
      </c>
      <c r="N177" s="244">
        <f t="shared" si="266"/>
        <v>0</v>
      </c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244">
        <f t="shared" si="267"/>
        <v>0</v>
      </c>
      <c r="Z177" s="244">
        <f t="shared" si="268"/>
        <v>0</v>
      </c>
      <c r="AA177" s="73"/>
      <c r="AB177" s="73"/>
      <c r="AC177" s="73"/>
      <c r="AD177" s="73"/>
      <c r="AE177" s="244">
        <f t="shared" si="269"/>
        <v>0</v>
      </c>
      <c r="AF177" s="244">
        <f t="shared" si="270"/>
        <v>0</v>
      </c>
      <c r="AG177" s="71">
        <f t="shared" si="241"/>
        <v>0</v>
      </c>
      <c r="AH177" s="65"/>
    </row>
    <row r="178" spans="1:34" s="64" customFormat="1" ht="14.25" customHeight="1" thickBot="1">
      <c r="A178" s="75" t="s">
        <v>73</v>
      </c>
      <c r="B178" s="63">
        <v>8</v>
      </c>
      <c r="C178" s="253">
        <f t="shared" si="264"/>
        <v>0</v>
      </c>
      <c r="D178" s="252">
        <f t="shared" si="265"/>
        <v>0</v>
      </c>
      <c r="E178" s="73"/>
      <c r="F178" s="73"/>
      <c r="G178" s="73"/>
      <c r="H178" s="73"/>
      <c r="I178" s="73"/>
      <c r="J178" s="73"/>
      <c r="K178" s="73"/>
      <c r="L178" s="73"/>
      <c r="M178" s="244">
        <f t="shared" si="266"/>
        <v>0</v>
      </c>
      <c r="N178" s="244">
        <f t="shared" si="266"/>
        <v>0</v>
      </c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244">
        <f t="shared" si="267"/>
        <v>0</v>
      </c>
      <c r="Z178" s="244">
        <f t="shared" si="268"/>
        <v>0</v>
      </c>
      <c r="AA178" s="73"/>
      <c r="AB178" s="73"/>
      <c r="AC178" s="73"/>
      <c r="AD178" s="73"/>
      <c r="AE178" s="244">
        <f t="shared" si="269"/>
        <v>0</v>
      </c>
      <c r="AF178" s="244">
        <f t="shared" si="270"/>
        <v>0</v>
      </c>
      <c r="AG178" s="71">
        <f t="shared" si="241"/>
        <v>0</v>
      </c>
      <c r="AH178" s="65"/>
    </row>
    <row r="179" spans="1:34" s="64" customFormat="1" ht="13.5" customHeight="1" thickBot="1">
      <c r="A179" s="75" t="s">
        <v>74</v>
      </c>
      <c r="B179" s="63">
        <v>9</v>
      </c>
      <c r="C179" s="253">
        <f t="shared" si="264"/>
        <v>0</v>
      </c>
      <c r="D179" s="252">
        <f t="shared" si="265"/>
        <v>0</v>
      </c>
      <c r="E179" s="73"/>
      <c r="F179" s="73"/>
      <c r="G179" s="73"/>
      <c r="H179" s="73"/>
      <c r="I179" s="73"/>
      <c r="J179" s="73"/>
      <c r="K179" s="73"/>
      <c r="L179" s="73"/>
      <c r="M179" s="244">
        <f t="shared" si="266"/>
        <v>0</v>
      </c>
      <c r="N179" s="244">
        <f t="shared" si="266"/>
        <v>0</v>
      </c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244">
        <f t="shared" si="267"/>
        <v>0</v>
      </c>
      <c r="Z179" s="244">
        <f t="shared" si="268"/>
        <v>0</v>
      </c>
      <c r="AA179" s="73"/>
      <c r="AB179" s="73"/>
      <c r="AC179" s="73"/>
      <c r="AD179" s="73"/>
      <c r="AE179" s="244">
        <f t="shared" si="269"/>
        <v>0</v>
      </c>
      <c r="AF179" s="244">
        <f t="shared" si="270"/>
        <v>0</v>
      </c>
      <c r="AG179" s="71">
        <f t="shared" si="241"/>
        <v>0</v>
      </c>
      <c r="AH179" s="65"/>
    </row>
    <row r="180" spans="1:34" s="64" customFormat="1" ht="14.25" customHeight="1" thickBot="1">
      <c r="A180" s="75" t="s">
        <v>46</v>
      </c>
      <c r="B180" s="63">
        <v>10</v>
      </c>
      <c r="C180" s="253">
        <f t="shared" si="264"/>
        <v>0</v>
      </c>
      <c r="D180" s="252">
        <f t="shared" si="265"/>
        <v>0</v>
      </c>
      <c r="E180" s="73"/>
      <c r="F180" s="73"/>
      <c r="G180" s="73"/>
      <c r="H180" s="73"/>
      <c r="I180" s="73"/>
      <c r="J180" s="73"/>
      <c r="K180" s="73"/>
      <c r="L180" s="73"/>
      <c r="M180" s="244">
        <f t="shared" si="266"/>
        <v>0</v>
      </c>
      <c r="N180" s="244">
        <f t="shared" si="266"/>
        <v>0</v>
      </c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244">
        <f t="shared" si="267"/>
        <v>0</v>
      </c>
      <c r="Z180" s="244">
        <f t="shared" si="268"/>
        <v>0</v>
      </c>
      <c r="AA180" s="73"/>
      <c r="AB180" s="73"/>
      <c r="AC180" s="73"/>
      <c r="AD180" s="73"/>
      <c r="AE180" s="244">
        <f t="shared" si="269"/>
        <v>0</v>
      </c>
      <c r="AF180" s="244">
        <f t="shared" si="270"/>
        <v>0</v>
      </c>
      <c r="AG180" s="71">
        <f t="shared" si="241"/>
        <v>0</v>
      </c>
      <c r="AH180" s="65"/>
    </row>
    <row r="181" spans="1:34" s="64" customFormat="1" ht="24.75" customHeight="1" thickBot="1">
      <c r="A181" s="62" t="s">
        <v>88</v>
      </c>
      <c r="B181" s="63">
        <v>11</v>
      </c>
      <c r="C181" s="253">
        <f>Y181+AE181</f>
        <v>0</v>
      </c>
      <c r="D181" s="253">
        <f>Z181+AF181</f>
        <v>0</v>
      </c>
      <c r="E181" s="244" t="s">
        <v>0</v>
      </c>
      <c r="F181" s="244" t="s">
        <v>0</v>
      </c>
      <c r="G181" s="244" t="s">
        <v>0</v>
      </c>
      <c r="H181" s="244" t="s">
        <v>0</v>
      </c>
      <c r="I181" s="244" t="s">
        <v>0</v>
      </c>
      <c r="J181" s="244" t="s">
        <v>0</v>
      </c>
      <c r="K181" s="244" t="s">
        <v>0</v>
      </c>
      <c r="L181" s="244" t="s">
        <v>0</v>
      </c>
      <c r="M181" s="244" t="s">
        <v>0</v>
      </c>
      <c r="N181" s="244" t="s">
        <v>0</v>
      </c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244">
        <f t="shared" si="267"/>
        <v>0</v>
      </c>
      <c r="Z181" s="244">
        <f t="shared" si="268"/>
        <v>0</v>
      </c>
      <c r="AA181" s="73"/>
      <c r="AB181" s="73"/>
      <c r="AC181" s="73"/>
      <c r="AD181" s="73"/>
      <c r="AE181" s="244">
        <f t="shared" si="269"/>
        <v>0</v>
      </c>
      <c r="AF181" s="244">
        <f t="shared" si="270"/>
        <v>0</v>
      </c>
      <c r="AG181" s="71">
        <f>IF(Z181&gt;Y181,"5-9 классах девочки превышают всего детей",IF(AF181&gt;AE181,"10-11 классах девочки превышают всего детей",))</f>
        <v>0</v>
      </c>
      <c r="AH181" s="65"/>
    </row>
    <row r="182" spans="1:34" s="64" customFormat="1" ht="23.25" customHeight="1" thickBot="1">
      <c r="A182" s="62" t="s">
        <v>47</v>
      </c>
      <c r="B182" s="63">
        <v>12</v>
      </c>
      <c r="C182" s="253">
        <f>+Y182+AE182</f>
        <v>0</v>
      </c>
      <c r="D182" s="253">
        <f>+Z182+AF182</f>
        <v>0</v>
      </c>
      <c r="E182" s="244" t="s">
        <v>0</v>
      </c>
      <c r="F182" s="244" t="s">
        <v>0</v>
      </c>
      <c r="G182" s="244" t="s">
        <v>0</v>
      </c>
      <c r="H182" s="244" t="s">
        <v>0</v>
      </c>
      <c r="I182" s="244" t="s">
        <v>0</v>
      </c>
      <c r="J182" s="244" t="s">
        <v>0</v>
      </c>
      <c r="K182" s="244" t="s">
        <v>0</v>
      </c>
      <c r="L182" s="244" t="s">
        <v>0</v>
      </c>
      <c r="M182" s="244" t="s">
        <v>0</v>
      </c>
      <c r="N182" s="244" t="s">
        <v>0</v>
      </c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244">
        <f t="shared" si="267"/>
        <v>0</v>
      </c>
      <c r="Z182" s="244">
        <f t="shared" si="268"/>
        <v>0</v>
      </c>
      <c r="AA182" s="73"/>
      <c r="AB182" s="73"/>
      <c r="AC182" s="73"/>
      <c r="AD182" s="73"/>
      <c r="AE182" s="244">
        <f t="shared" si="269"/>
        <v>0</v>
      </c>
      <c r="AF182" s="244">
        <f t="shared" si="270"/>
        <v>0</v>
      </c>
      <c r="AG182" s="71">
        <f>IF(Z182&gt;Y182,"5-9 классах девочки превышают всего детей",IF(AF182&gt;AE182,"10-11 классах девочки превышают всего детей",))</f>
        <v>0</v>
      </c>
      <c r="AH182" s="65"/>
    </row>
    <row r="183" spans="1:34" s="64" customFormat="1" ht="18" customHeight="1" thickBot="1">
      <c r="A183" s="62" t="s">
        <v>48</v>
      </c>
      <c r="B183" s="63">
        <v>13</v>
      </c>
      <c r="C183" s="253">
        <f>+AE183</f>
        <v>0</v>
      </c>
      <c r="D183" s="253">
        <f>+AF183</f>
        <v>0</v>
      </c>
      <c r="E183" s="244" t="s">
        <v>0</v>
      </c>
      <c r="F183" s="244" t="s">
        <v>0</v>
      </c>
      <c r="G183" s="244" t="s">
        <v>0</v>
      </c>
      <c r="H183" s="244" t="s">
        <v>0</v>
      </c>
      <c r="I183" s="244" t="s">
        <v>0</v>
      </c>
      <c r="J183" s="244" t="s">
        <v>0</v>
      </c>
      <c r="K183" s="244" t="s">
        <v>0</v>
      </c>
      <c r="L183" s="244" t="s">
        <v>0</v>
      </c>
      <c r="M183" s="244" t="s">
        <v>0</v>
      </c>
      <c r="N183" s="244" t="s">
        <v>0</v>
      </c>
      <c r="O183" s="244" t="s">
        <v>0</v>
      </c>
      <c r="P183" s="244" t="s">
        <v>0</v>
      </c>
      <c r="Q183" s="244" t="s">
        <v>0</v>
      </c>
      <c r="R183" s="244" t="s">
        <v>0</v>
      </c>
      <c r="S183" s="244" t="s">
        <v>0</v>
      </c>
      <c r="T183" s="244" t="s">
        <v>0</v>
      </c>
      <c r="U183" s="244" t="s">
        <v>0</v>
      </c>
      <c r="V183" s="244" t="s">
        <v>0</v>
      </c>
      <c r="W183" s="244" t="s">
        <v>0</v>
      </c>
      <c r="X183" s="244" t="s">
        <v>0</v>
      </c>
      <c r="Y183" s="244" t="s">
        <v>0</v>
      </c>
      <c r="Z183" s="244" t="s">
        <v>0</v>
      </c>
      <c r="AA183" s="73"/>
      <c r="AB183" s="73"/>
      <c r="AC183" s="73"/>
      <c r="AD183" s="73"/>
      <c r="AE183" s="244">
        <f t="shared" si="269"/>
        <v>0</v>
      </c>
      <c r="AF183" s="244">
        <f t="shared" si="270"/>
        <v>0</v>
      </c>
      <c r="AG183" s="71">
        <f>IF(AF183&gt;AE183,"10-11 классах девочки превышают всего детей",)</f>
        <v>0</v>
      </c>
      <c r="AH183" s="65"/>
    </row>
    <row r="184" spans="1:34" s="64" customFormat="1" ht="24.75" customHeight="1" thickBot="1">
      <c r="A184" s="62" t="s">
        <v>75</v>
      </c>
      <c r="B184" s="63">
        <v>14</v>
      </c>
      <c r="C184" s="253">
        <f>+Y184+AE184</f>
        <v>0</v>
      </c>
      <c r="D184" s="253">
        <f>+Z184+AF184</f>
        <v>0</v>
      </c>
      <c r="E184" s="244" t="s">
        <v>0</v>
      </c>
      <c r="F184" s="244" t="s">
        <v>0</v>
      </c>
      <c r="G184" s="244" t="s">
        <v>0</v>
      </c>
      <c r="H184" s="244" t="s">
        <v>0</v>
      </c>
      <c r="I184" s="244" t="s">
        <v>0</v>
      </c>
      <c r="J184" s="244" t="s">
        <v>0</v>
      </c>
      <c r="K184" s="244" t="s">
        <v>0</v>
      </c>
      <c r="L184" s="244" t="s">
        <v>0</v>
      </c>
      <c r="M184" s="244" t="s">
        <v>0</v>
      </c>
      <c r="N184" s="244" t="s">
        <v>0</v>
      </c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244">
        <f t="shared" ref="Y184:Y190" si="271">+O184+Q184+S184+U184+W184</f>
        <v>0</v>
      </c>
      <c r="Z184" s="244">
        <f t="shared" ref="Z184:Z190" si="272">+P184+R184+T184+V184+X184</f>
        <v>0</v>
      </c>
      <c r="AA184" s="73"/>
      <c r="AB184" s="73"/>
      <c r="AC184" s="73"/>
      <c r="AD184" s="73"/>
      <c r="AE184" s="244">
        <f t="shared" si="269"/>
        <v>0</v>
      </c>
      <c r="AF184" s="244">
        <f t="shared" si="270"/>
        <v>0</v>
      </c>
      <c r="AG184" s="71">
        <f>IF(Z184&gt;Y184,"5-9 классах девочки превышают всего детей",IF(AF184&gt;AE184,"10-11 классах девочки превышают всего детей",))</f>
        <v>0</v>
      </c>
      <c r="AH184" s="65"/>
    </row>
    <row r="185" spans="1:34" s="64" customFormat="1" ht="34.5" customHeight="1" thickBot="1">
      <c r="A185" s="62" t="s">
        <v>83</v>
      </c>
      <c r="B185" s="63">
        <v>15</v>
      </c>
      <c r="C185" s="253">
        <f t="shared" ref="C185:C190" si="273">+M185+Y185+AE185</f>
        <v>0</v>
      </c>
      <c r="D185" s="253">
        <f t="shared" ref="D185:D190" si="274">+N185+Z185+AF185</f>
        <v>0</v>
      </c>
      <c r="E185" s="73"/>
      <c r="F185" s="73"/>
      <c r="G185" s="73"/>
      <c r="H185" s="73"/>
      <c r="I185" s="73"/>
      <c r="J185" s="73"/>
      <c r="K185" s="73"/>
      <c r="L185" s="73"/>
      <c r="M185" s="244">
        <f t="shared" ref="M185:M190" si="275">+E185+G185+I185+K185</f>
        <v>0</v>
      </c>
      <c r="N185" s="244">
        <f t="shared" ref="N185:N190" si="276">+F185+H185+J185+L185</f>
        <v>0</v>
      </c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244">
        <f t="shared" si="271"/>
        <v>0</v>
      </c>
      <c r="Z185" s="244">
        <f t="shared" si="272"/>
        <v>0</v>
      </c>
      <c r="AA185" s="73"/>
      <c r="AB185" s="73"/>
      <c r="AC185" s="73"/>
      <c r="AD185" s="73"/>
      <c r="AE185" s="244">
        <f t="shared" si="269"/>
        <v>0</v>
      </c>
      <c r="AF185" s="244">
        <f t="shared" si="270"/>
        <v>0</v>
      </c>
      <c r="AG185" s="71">
        <f t="shared" ref="AG185:AG191" si="277">IF((M185&lt;N185),"1-4 классах девочки превышают всего детей",IF(Z185&gt;Y185,"5-9 классах девочки превышают всего детей",IF(AF185&gt;AE185,"10-11 классах девочки превышают всего детей",)))</f>
        <v>0</v>
      </c>
      <c r="AH185" s="65"/>
    </row>
    <row r="186" spans="1:34" s="64" customFormat="1" ht="24" customHeight="1" thickBot="1">
      <c r="A186" s="62" t="s">
        <v>49</v>
      </c>
      <c r="B186" s="63">
        <v>16</v>
      </c>
      <c r="C186" s="253">
        <f t="shared" si="273"/>
        <v>0</v>
      </c>
      <c r="D186" s="253">
        <f t="shared" si="274"/>
        <v>0</v>
      </c>
      <c r="E186" s="73"/>
      <c r="F186" s="73"/>
      <c r="G186" s="73"/>
      <c r="H186" s="73"/>
      <c r="I186" s="73"/>
      <c r="J186" s="73"/>
      <c r="K186" s="73"/>
      <c r="L186" s="73"/>
      <c r="M186" s="244">
        <f t="shared" si="275"/>
        <v>0</v>
      </c>
      <c r="N186" s="244">
        <f t="shared" si="276"/>
        <v>0</v>
      </c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244">
        <f t="shared" si="271"/>
        <v>0</v>
      </c>
      <c r="Z186" s="244">
        <f t="shared" si="272"/>
        <v>0</v>
      </c>
      <c r="AA186" s="73"/>
      <c r="AB186" s="73"/>
      <c r="AC186" s="73"/>
      <c r="AD186" s="73"/>
      <c r="AE186" s="244">
        <f t="shared" si="269"/>
        <v>0</v>
      </c>
      <c r="AF186" s="244">
        <f t="shared" si="270"/>
        <v>0</v>
      </c>
      <c r="AG186" s="71">
        <f t="shared" si="277"/>
        <v>0</v>
      </c>
      <c r="AH186" s="65"/>
    </row>
    <row r="187" spans="1:34" s="64" customFormat="1" ht="13.5" thickBot="1">
      <c r="A187" s="62" t="s">
        <v>50</v>
      </c>
      <c r="B187" s="63">
        <v>17</v>
      </c>
      <c r="C187" s="253">
        <f t="shared" si="273"/>
        <v>0</v>
      </c>
      <c r="D187" s="253">
        <f t="shared" si="274"/>
        <v>0</v>
      </c>
      <c r="E187" s="73"/>
      <c r="F187" s="73"/>
      <c r="G187" s="73"/>
      <c r="H187" s="73"/>
      <c r="I187" s="73"/>
      <c r="J187" s="73"/>
      <c r="K187" s="73"/>
      <c r="L187" s="73"/>
      <c r="M187" s="244">
        <f t="shared" si="275"/>
        <v>0</v>
      </c>
      <c r="N187" s="244">
        <f t="shared" si="276"/>
        <v>0</v>
      </c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244">
        <f t="shared" si="271"/>
        <v>0</v>
      </c>
      <c r="Z187" s="244">
        <f t="shared" si="272"/>
        <v>0</v>
      </c>
      <c r="AA187" s="73"/>
      <c r="AB187" s="73"/>
      <c r="AC187" s="73"/>
      <c r="AD187" s="73"/>
      <c r="AE187" s="244">
        <f t="shared" si="269"/>
        <v>0</v>
      </c>
      <c r="AF187" s="244">
        <f t="shared" si="270"/>
        <v>0</v>
      </c>
      <c r="AG187" s="71">
        <f t="shared" si="277"/>
        <v>0</v>
      </c>
      <c r="AH187" s="65"/>
    </row>
    <row r="188" spans="1:34" s="64" customFormat="1" ht="13.5" thickBot="1">
      <c r="A188" s="62" t="s">
        <v>51</v>
      </c>
      <c r="B188" s="63">
        <v>18</v>
      </c>
      <c r="C188" s="253">
        <f t="shared" si="273"/>
        <v>0</v>
      </c>
      <c r="D188" s="253">
        <f t="shared" si="274"/>
        <v>0</v>
      </c>
      <c r="E188" s="73"/>
      <c r="F188" s="73"/>
      <c r="G188" s="73"/>
      <c r="H188" s="73"/>
      <c r="I188" s="73"/>
      <c r="J188" s="73"/>
      <c r="K188" s="73"/>
      <c r="L188" s="73"/>
      <c r="M188" s="244">
        <f t="shared" si="275"/>
        <v>0</v>
      </c>
      <c r="N188" s="244">
        <f t="shared" si="276"/>
        <v>0</v>
      </c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244">
        <f t="shared" si="271"/>
        <v>0</v>
      </c>
      <c r="Z188" s="244">
        <f t="shared" si="272"/>
        <v>0</v>
      </c>
      <c r="AA188" s="73"/>
      <c r="AB188" s="73"/>
      <c r="AC188" s="73"/>
      <c r="AD188" s="73"/>
      <c r="AE188" s="244">
        <f t="shared" si="269"/>
        <v>0</v>
      </c>
      <c r="AF188" s="244">
        <f t="shared" si="270"/>
        <v>0</v>
      </c>
      <c r="AG188" s="71">
        <f t="shared" si="277"/>
        <v>0</v>
      </c>
      <c r="AH188" s="65"/>
    </row>
    <row r="189" spans="1:34" s="64" customFormat="1" ht="26.25" customHeight="1" thickBot="1">
      <c r="A189" s="62" t="s">
        <v>52</v>
      </c>
      <c r="B189" s="63">
        <v>19</v>
      </c>
      <c r="C189" s="253">
        <f t="shared" si="273"/>
        <v>0</v>
      </c>
      <c r="D189" s="253">
        <f t="shared" si="274"/>
        <v>0</v>
      </c>
      <c r="E189" s="73"/>
      <c r="F189" s="73"/>
      <c r="G189" s="73"/>
      <c r="H189" s="73"/>
      <c r="I189" s="73"/>
      <c r="J189" s="73"/>
      <c r="K189" s="73"/>
      <c r="L189" s="73"/>
      <c r="M189" s="244">
        <f t="shared" si="275"/>
        <v>0</v>
      </c>
      <c r="N189" s="244">
        <f t="shared" si="276"/>
        <v>0</v>
      </c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244">
        <f t="shared" si="271"/>
        <v>0</v>
      </c>
      <c r="Z189" s="244">
        <f t="shared" si="272"/>
        <v>0</v>
      </c>
      <c r="AA189" s="73"/>
      <c r="AB189" s="73"/>
      <c r="AC189" s="73"/>
      <c r="AD189" s="73"/>
      <c r="AE189" s="244">
        <f t="shared" si="269"/>
        <v>0</v>
      </c>
      <c r="AF189" s="244">
        <f t="shared" si="270"/>
        <v>0</v>
      </c>
      <c r="AG189" s="71">
        <f t="shared" si="277"/>
        <v>0</v>
      </c>
      <c r="AH189" s="65"/>
    </row>
    <row r="190" spans="1:34" s="64" customFormat="1" ht="14.25" customHeight="1" thickBot="1">
      <c r="A190" s="62" t="s">
        <v>53</v>
      </c>
      <c r="B190" s="63">
        <v>20</v>
      </c>
      <c r="C190" s="253">
        <f t="shared" si="273"/>
        <v>0</v>
      </c>
      <c r="D190" s="253">
        <f t="shared" si="274"/>
        <v>0</v>
      </c>
      <c r="E190" s="73"/>
      <c r="F190" s="73"/>
      <c r="G190" s="73"/>
      <c r="H190" s="73"/>
      <c r="I190" s="73"/>
      <c r="J190" s="73"/>
      <c r="K190" s="73"/>
      <c r="L190" s="73"/>
      <c r="M190" s="244">
        <f t="shared" si="275"/>
        <v>0</v>
      </c>
      <c r="N190" s="244">
        <f t="shared" si="276"/>
        <v>0</v>
      </c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244">
        <f t="shared" si="271"/>
        <v>0</v>
      </c>
      <c r="Z190" s="244">
        <f t="shared" si="272"/>
        <v>0</v>
      </c>
      <c r="AA190" s="73"/>
      <c r="AB190" s="73"/>
      <c r="AC190" s="73"/>
      <c r="AD190" s="73"/>
      <c r="AE190" s="244">
        <f t="shared" si="269"/>
        <v>0</v>
      </c>
      <c r="AF190" s="244">
        <f t="shared" si="270"/>
        <v>0</v>
      </c>
      <c r="AG190" s="71">
        <f t="shared" si="277"/>
        <v>0</v>
      </c>
      <c r="AH190" s="65"/>
    </row>
    <row r="191" spans="1:34" s="64" customFormat="1" ht="12.75" customHeight="1" thickBot="1">
      <c r="A191" s="62" t="s">
        <v>54</v>
      </c>
      <c r="B191" s="63">
        <v>21</v>
      </c>
      <c r="C191" s="253">
        <f>C192+C193+C199+C200+C201</f>
        <v>0</v>
      </c>
      <c r="D191" s="253">
        <f>D192+D193+D199+D200+D201</f>
        <v>0</v>
      </c>
      <c r="E191" s="242">
        <f>E192+E193+E199+E200+E201</f>
        <v>0</v>
      </c>
      <c r="F191" s="242">
        <f>F192+F193+F199+F200+F201</f>
        <v>0</v>
      </c>
      <c r="G191" s="242">
        <f t="shared" ref="G191:L191" si="278">G193+G199+G200+G201</f>
        <v>0</v>
      </c>
      <c r="H191" s="242">
        <f t="shared" si="278"/>
        <v>0</v>
      </c>
      <c r="I191" s="242">
        <f t="shared" si="278"/>
        <v>0</v>
      </c>
      <c r="J191" s="242">
        <f t="shared" si="278"/>
        <v>0</v>
      </c>
      <c r="K191" s="242">
        <f t="shared" si="278"/>
        <v>0</v>
      </c>
      <c r="L191" s="242">
        <f t="shared" si="278"/>
        <v>0</v>
      </c>
      <c r="M191" s="244">
        <f>M192+M193+M199+M200+M201</f>
        <v>0</v>
      </c>
      <c r="N191" s="244">
        <f>N192+N193+N199+N200+N201</f>
        <v>0</v>
      </c>
      <c r="O191" s="242">
        <f t="shared" ref="O191:AF191" si="279">O193+O199+O200+O201</f>
        <v>0</v>
      </c>
      <c r="P191" s="242">
        <f t="shared" si="279"/>
        <v>0</v>
      </c>
      <c r="Q191" s="242">
        <f t="shared" si="279"/>
        <v>0</v>
      </c>
      <c r="R191" s="242">
        <f t="shared" si="279"/>
        <v>0</v>
      </c>
      <c r="S191" s="242">
        <f t="shared" si="279"/>
        <v>0</v>
      </c>
      <c r="T191" s="242">
        <f t="shared" si="279"/>
        <v>0</v>
      </c>
      <c r="U191" s="242">
        <f t="shared" si="279"/>
        <v>0</v>
      </c>
      <c r="V191" s="242">
        <f t="shared" si="279"/>
        <v>0</v>
      </c>
      <c r="W191" s="242">
        <f t="shared" si="279"/>
        <v>0</v>
      </c>
      <c r="X191" s="242">
        <f t="shared" si="279"/>
        <v>0</v>
      </c>
      <c r="Y191" s="244">
        <f t="shared" si="279"/>
        <v>0</v>
      </c>
      <c r="Z191" s="244">
        <f t="shared" si="279"/>
        <v>0</v>
      </c>
      <c r="AA191" s="242">
        <f t="shared" si="279"/>
        <v>0</v>
      </c>
      <c r="AB191" s="242">
        <f t="shared" si="279"/>
        <v>0</v>
      </c>
      <c r="AC191" s="242">
        <f t="shared" si="279"/>
        <v>0</v>
      </c>
      <c r="AD191" s="242">
        <f t="shared" si="279"/>
        <v>0</v>
      </c>
      <c r="AE191" s="244">
        <f t="shared" si="279"/>
        <v>0</v>
      </c>
      <c r="AF191" s="244">
        <f t="shared" si="279"/>
        <v>0</v>
      </c>
      <c r="AG191" s="71">
        <f t="shared" si="277"/>
        <v>0</v>
      </c>
      <c r="AH191" s="65"/>
    </row>
    <row r="192" spans="1:34" s="64" customFormat="1" ht="18" customHeight="1" thickBot="1">
      <c r="A192" s="62" t="s">
        <v>79</v>
      </c>
      <c r="B192" s="63">
        <v>22</v>
      </c>
      <c r="C192" s="253">
        <f>+M192</f>
        <v>0</v>
      </c>
      <c r="D192" s="253">
        <f>+N192</f>
        <v>0</v>
      </c>
      <c r="E192" s="72"/>
      <c r="F192" s="72"/>
      <c r="G192" s="245" t="s">
        <v>0</v>
      </c>
      <c r="H192" s="245" t="s">
        <v>0</v>
      </c>
      <c r="I192" s="245" t="s">
        <v>0</v>
      </c>
      <c r="J192" s="245" t="s">
        <v>0</v>
      </c>
      <c r="K192" s="245" t="s">
        <v>0</v>
      </c>
      <c r="L192" s="245" t="s">
        <v>0</v>
      </c>
      <c r="M192" s="244">
        <f>+E192</f>
        <v>0</v>
      </c>
      <c r="N192" s="244">
        <f>+F192</f>
        <v>0</v>
      </c>
      <c r="O192" s="245" t="s">
        <v>0</v>
      </c>
      <c r="P192" s="245" t="s">
        <v>0</v>
      </c>
      <c r="Q192" s="245" t="s">
        <v>0</v>
      </c>
      <c r="R192" s="245" t="s">
        <v>0</v>
      </c>
      <c r="S192" s="245" t="s">
        <v>0</v>
      </c>
      <c r="T192" s="245" t="s">
        <v>0</v>
      </c>
      <c r="U192" s="245" t="s">
        <v>0</v>
      </c>
      <c r="V192" s="245" t="s">
        <v>0</v>
      </c>
      <c r="W192" s="245" t="s">
        <v>0</v>
      </c>
      <c r="X192" s="245" t="s">
        <v>0</v>
      </c>
      <c r="Y192" s="244" t="s">
        <v>0</v>
      </c>
      <c r="Z192" s="244" t="s">
        <v>0</v>
      </c>
      <c r="AA192" s="245" t="s">
        <v>0</v>
      </c>
      <c r="AB192" s="245" t="s">
        <v>0</v>
      </c>
      <c r="AC192" s="245" t="s">
        <v>0</v>
      </c>
      <c r="AD192" s="245" t="s">
        <v>0</v>
      </c>
      <c r="AE192" s="244" t="s">
        <v>0</v>
      </c>
      <c r="AF192" s="244" t="s">
        <v>0</v>
      </c>
      <c r="AG192" s="71">
        <f>IF(M192&lt;N192,"1-4 классах девочки превышают всего детей",)</f>
        <v>0</v>
      </c>
      <c r="AH192" s="65"/>
    </row>
    <row r="193" spans="1:34" s="64" customFormat="1" ht="27" customHeight="1" thickBot="1">
      <c r="A193" s="62" t="s">
        <v>89</v>
      </c>
      <c r="B193" s="63">
        <v>23</v>
      </c>
      <c r="C193" s="253">
        <f>+C194+C195+C196+C197+C198</f>
        <v>0</v>
      </c>
      <c r="D193" s="253">
        <f>+D194+D195+D196+D197+D198</f>
        <v>0</v>
      </c>
      <c r="E193" s="242">
        <f t="shared" ref="E193:L193" si="280">+E194+E195+E196+E197+E198</f>
        <v>0</v>
      </c>
      <c r="F193" s="242">
        <f t="shared" si="280"/>
        <v>0</v>
      </c>
      <c r="G193" s="242">
        <f t="shared" si="280"/>
        <v>0</v>
      </c>
      <c r="H193" s="242">
        <f t="shared" si="280"/>
        <v>0</v>
      </c>
      <c r="I193" s="242">
        <f t="shared" si="280"/>
        <v>0</v>
      </c>
      <c r="J193" s="242">
        <f t="shared" si="280"/>
        <v>0</v>
      </c>
      <c r="K193" s="242">
        <f t="shared" si="280"/>
        <v>0</v>
      </c>
      <c r="L193" s="242">
        <f t="shared" si="280"/>
        <v>0</v>
      </c>
      <c r="M193" s="244">
        <f>+M194+M195+M196+M197+M198</f>
        <v>0</v>
      </c>
      <c r="N193" s="244">
        <f t="shared" ref="N193:AF193" si="281">+N194+N195+N196+N197+N198</f>
        <v>0</v>
      </c>
      <c r="O193" s="242">
        <f t="shared" si="281"/>
        <v>0</v>
      </c>
      <c r="P193" s="242">
        <f t="shared" si="281"/>
        <v>0</v>
      </c>
      <c r="Q193" s="242">
        <f t="shared" si="281"/>
        <v>0</v>
      </c>
      <c r="R193" s="242">
        <f t="shared" si="281"/>
        <v>0</v>
      </c>
      <c r="S193" s="242">
        <f t="shared" si="281"/>
        <v>0</v>
      </c>
      <c r="T193" s="242">
        <f t="shared" si="281"/>
        <v>0</v>
      </c>
      <c r="U193" s="242">
        <f t="shared" si="281"/>
        <v>0</v>
      </c>
      <c r="V193" s="242">
        <f t="shared" si="281"/>
        <v>0</v>
      </c>
      <c r="W193" s="242">
        <f t="shared" si="281"/>
        <v>0</v>
      </c>
      <c r="X193" s="242">
        <f t="shared" si="281"/>
        <v>0</v>
      </c>
      <c r="Y193" s="244">
        <f t="shared" si="281"/>
        <v>0</v>
      </c>
      <c r="Z193" s="244">
        <f t="shared" si="281"/>
        <v>0</v>
      </c>
      <c r="AA193" s="242">
        <f t="shared" si="281"/>
        <v>0</v>
      </c>
      <c r="AB193" s="242">
        <f t="shared" si="281"/>
        <v>0</v>
      </c>
      <c r="AC193" s="242">
        <f t="shared" si="281"/>
        <v>0</v>
      </c>
      <c r="AD193" s="242">
        <f t="shared" si="281"/>
        <v>0</v>
      </c>
      <c r="AE193" s="244">
        <f t="shared" si="281"/>
        <v>0</v>
      </c>
      <c r="AF193" s="244">
        <f t="shared" si="281"/>
        <v>0</v>
      </c>
      <c r="AG193" s="71">
        <f t="shared" ref="AG193:AG202" si="282">IF((M193&lt;N193),"1-4 классах девочки превышают всего детей",IF(Z193&gt;Y193,"5-9 классах девочки превышают всего детей",IF(AF193&gt;AE193,"10-11 классах девочки превышают всего детей",)))</f>
        <v>0</v>
      </c>
      <c r="AH193" s="65"/>
    </row>
    <row r="194" spans="1:34" s="64" customFormat="1" ht="15" customHeight="1" thickBot="1">
      <c r="A194" s="78" t="s">
        <v>81</v>
      </c>
      <c r="B194" s="63">
        <v>24</v>
      </c>
      <c r="C194" s="253">
        <f t="shared" ref="C194:C202" si="283">+M194+Y194+AE194</f>
        <v>0</v>
      </c>
      <c r="D194" s="253">
        <f t="shared" ref="D194:D202" si="284">+N194+Z194+AF194</f>
        <v>0</v>
      </c>
      <c r="E194" s="73"/>
      <c r="F194" s="73"/>
      <c r="G194" s="73"/>
      <c r="H194" s="73"/>
      <c r="I194" s="73"/>
      <c r="J194" s="73"/>
      <c r="K194" s="73"/>
      <c r="L194" s="73"/>
      <c r="M194" s="244">
        <f t="shared" ref="M194:M202" si="285">+E194+G194+I194+K194</f>
        <v>0</v>
      </c>
      <c r="N194" s="244">
        <f t="shared" ref="N194:N202" si="286">+F194+H194+J194+L194</f>
        <v>0</v>
      </c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244">
        <f t="shared" ref="Y194:Y202" si="287">+O194+Q194+S194+U194+W194</f>
        <v>0</v>
      </c>
      <c r="Z194" s="244">
        <f t="shared" ref="Z194:Z202" si="288">+P194+R194+T194+V194+X194</f>
        <v>0</v>
      </c>
      <c r="AA194" s="73"/>
      <c r="AB194" s="73"/>
      <c r="AC194" s="73"/>
      <c r="AD194" s="73"/>
      <c r="AE194" s="244">
        <f t="shared" ref="AE194:AE202" si="289">+AA194+AC194</f>
        <v>0</v>
      </c>
      <c r="AF194" s="244">
        <f t="shared" ref="AF194:AF202" si="290">+AB194+AD194</f>
        <v>0</v>
      </c>
      <c r="AG194" s="71">
        <f t="shared" si="282"/>
        <v>0</v>
      </c>
      <c r="AH194" s="65"/>
    </row>
    <row r="195" spans="1:34" s="64" customFormat="1" ht="13.5" customHeight="1" thickBot="1">
      <c r="A195" s="75" t="s">
        <v>80</v>
      </c>
      <c r="B195" s="63">
        <v>25</v>
      </c>
      <c r="C195" s="253">
        <f t="shared" si="283"/>
        <v>0</v>
      </c>
      <c r="D195" s="253">
        <f t="shared" si="284"/>
        <v>0</v>
      </c>
      <c r="E195" s="73"/>
      <c r="F195" s="73"/>
      <c r="G195" s="73"/>
      <c r="H195" s="73"/>
      <c r="I195" s="73"/>
      <c r="J195" s="73"/>
      <c r="K195" s="73"/>
      <c r="L195" s="73"/>
      <c r="M195" s="244">
        <f t="shared" si="285"/>
        <v>0</v>
      </c>
      <c r="N195" s="244">
        <f t="shared" si="286"/>
        <v>0</v>
      </c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244">
        <f t="shared" si="287"/>
        <v>0</v>
      </c>
      <c r="Z195" s="244">
        <f t="shared" si="288"/>
        <v>0</v>
      </c>
      <c r="AA195" s="73"/>
      <c r="AB195" s="73"/>
      <c r="AC195" s="73"/>
      <c r="AD195" s="73"/>
      <c r="AE195" s="244">
        <f t="shared" si="289"/>
        <v>0</v>
      </c>
      <c r="AF195" s="244">
        <f t="shared" si="290"/>
        <v>0</v>
      </c>
      <c r="AG195" s="71">
        <f t="shared" si="282"/>
        <v>0</v>
      </c>
      <c r="AH195" s="65"/>
    </row>
    <row r="196" spans="1:34" s="64" customFormat="1" ht="15.75" customHeight="1" thickBot="1">
      <c r="A196" s="75" t="s">
        <v>55</v>
      </c>
      <c r="B196" s="63">
        <v>26</v>
      </c>
      <c r="C196" s="253">
        <f t="shared" si="283"/>
        <v>0</v>
      </c>
      <c r="D196" s="253">
        <f t="shared" si="284"/>
        <v>0</v>
      </c>
      <c r="E196" s="73"/>
      <c r="F196" s="73"/>
      <c r="G196" s="73"/>
      <c r="H196" s="73"/>
      <c r="I196" s="73"/>
      <c r="J196" s="73"/>
      <c r="K196" s="73"/>
      <c r="L196" s="73"/>
      <c r="M196" s="244">
        <f t="shared" si="285"/>
        <v>0</v>
      </c>
      <c r="N196" s="244">
        <f t="shared" si="286"/>
        <v>0</v>
      </c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244">
        <f t="shared" si="287"/>
        <v>0</v>
      </c>
      <c r="Z196" s="244">
        <f t="shared" si="288"/>
        <v>0</v>
      </c>
      <c r="AA196" s="73"/>
      <c r="AB196" s="73"/>
      <c r="AC196" s="73"/>
      <c r="AD196" s="73"/>
      <c r="AE196" s="244">
        <f t="shared" si="289"/>
        <v>0</v>
      </c>
      <c r="AF196" s="244">
        <f t="shared" si="290"/>
        <v>0</v>
      </c>
      <c r="AG196" s="71">
        <f t="shared" si="282"/>
        <v>0</v>
      </c>
      <c r="AH196" s="65"/>
    </row>
    <row r="197" spans="1:34" s="64" customFormat="1" ht="25.5" customHeight="1" thickBot="1">
      <c r="A197" s="75" t="s">
        <v>82</v>
      </c>
      <c r="B197" s="63">
        <v>27</v>
      </c>
      <c r="C197" s="253">
        <f t="shared" si="283"/>
        <v>0</v>
      </c>
      <c r="D197" s="253">
        <f t="shared" si="284"/>
        <v>0</v>
      </c>
      <c r="E197" s="73"/>
      <c r="F197" s="73"/>
      <c r="G197" s="73"/>
      <c r="H197" s="73"/>
      <c r="I197" s="73"/>
      <c r="J197" s="73"/>
      <c r="K197" s="73"/>
      <c r="L197" s="73"/>
      <c r="M197" s="244">
        <f t="shared" si="285"/>
        <v>0</v>
      </c>
      <c r="N197" s="244">
        <f t="shared" si="286"/>
        <v>0</v>
      </c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244">
        <f t="shared" si="287"/>
        <v>0</v>
      </c>
      <c r="Z197" s="244">
        <f t="shared" si="288"/>
        <v>0</v>
      </c>
      <c r="AA197" s="73"/>
      <c r="AB197" s="73"/>
      <c r="AC197" s="73"/>
      <c r="AD197" s="73"/>
      <c r="AE197" s="244">
        <f t="shared" si="289"/>
        <v>0</v>
      </c>
      <c r="AF197" s="244">
        <f t="shared" si="290"/>
        <v>0</v>
      </c>
      <c r="AG197" s="71">
        <f t="shared" si="282"/>
        <v>0</v>
      </c>
      <c r="AH197" s="65"/>
    </row>
    <row r="198" spans="1:34" s="64" customFormat="1" ht="24.75" customHeight="1" thickBot="1">
      <c r="A198" s="75" t="s">
        <v>86</v>
      </c>
      <c r="B198" s="63">
        <v>28</v>
      </c>
      <c r="C198" s="253">
        <f t="shared" si="283"/>
        <v>0</v>
      </c>
      <c r="D198" s="253">
        <f t="shared" si="284"/>
        <v>0</v>
      </c>
      <c r="E198" s="73"/>
      <c r="F198" s="73"/>
      <c r="G198" s="73"/>
      <c r="H198" s="73"/>
      <c r="I198" s="73"/>
      <c r="J198" s="73"/>
      <c r="K198" s="73"/>
      <c r="L198" s="73"/>
      <c r="M198" s="244">
        <f t="shared" si="285"/>
        <v>0</v>
      </c>
      <c r="N198" s="244">
        <f t="shared" si="286"/>
        <v>0</v>
      </c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244">
        <f t="shared" si="287"/>
        <v>0</v>
      </c>
      <c r="Z198" s="244">
        <f t="shared" si="288"/>
        <v>0</v>
      </c>
      <c r="AA198" s="73"/>
      <c r="AB198" s="73"/>
      <c r="AC198" s="73"/>
      <c r="AD198" s="73"/>
      <c r="AE198" s="244">
        <f t="shared" si="289"/>
        <v>0</v>
      </c>
      <c r="AF198" s="244">
        <f t="shared" si="290"/>
        <v>0</v>
      </c>
      <c r="AG198" s="71">
        <f t="shared" si="282"/>
        <v>0</v>
      </c>
      <c r="AH198" s="65"/>
    </row>
    <row r="199" spans="1:34" s="64" customFormat="1" ht="13.5" customHeight="1" thickBot="1">
      <c r="A199" s="62" t="s">
        <v>56</v>
      </c>
      <c r="B199" s="63">
        <v>29</v>
      </c>
      <c r="C199" s="253">
        <f t="shared" si="283"/>
        <v>0</v>
      </c>
      <c r="D199" s="253">
        <f t="shared" si="284"/>
        <v>0</v>
      </c>
      <c r="E199" s="73"/>
      <c r="F199" s="73"/>
      <c r="G199" s="73"/>
      <c r="H199" s="73"/>
      <c r="I199" s="73"/>
      <c r="J199" s="73"/>
      <c r="K199" s="73"/>
      <c r="L199" s="73"/>
      <c r="M199" s="244">
        <f t="shared" si="285"/>
        <v>0</v>
      </c>
      <c r="N199" s="244">
        <f t="shared" si="286"/>
        <v>0</v>
      </c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244">
        <f t="shared" si="287"/>
        <v>0</v>
      </c>
      <c r="Z199" s="244">
        <f t="shared" si="288"/>
        <v>0</v>
      </c>
      <c r="AA199" s="73"/>
      <c r="AB199" s="73"/>
      <c r="AC199" s="73"/>
      <c r="AD199" s="73"/>
      <c r="AE199" s="244">
        <f t="shared" si="289"/>
        <v>0</v>
      </c>
      <c r="AF199" s="244">
        <f t="shared" si="290"/>
        <v>0</v>
      </c>
      <c r="AG199" s="71">
        <f t="shared" si="282"/>
        <v>0</v>
      </c>
      <c r="AH199" s="65"/>
    </row>
    <row r="200" spans="1:34" s="64" customFormat="1" ht="14.25" customHeight="1" thickBot="1">
      <c r="A200" s="62" t="s">
        <v>57</v>
      </c>
      <c r="B200" s="63">
        <v>30</v>
      </c>
      <c r="C200" s="253">
        <f t="shared" si="283"/>
        <v>0</v>
      </c>
      <c r="D200" s="253">
        <f t="shared" si="284"/>
        <v>0</v>
      </c>
      <c r="E200" s="73"/>
      <c r="F200" s="73"/>
      <c r="G200" s="73"/>
      <c r="H200" s="73"/>
      <c r="I200" s="73"/>
      <c r="J200" s="73"/>
      <c r="K200" s="73"/>
      <c r="L200" s="73"/>
      <c r="M200" s="244">
        <f t="shared" si="285"/>
        <v>0</v>
      </c>
      <c r="N200" s="244">
        <f t="shared" si="286"/>
        <v>0</v>
      </c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244">
        <f t="shared" si="287"/>
        <v>0</v>
      </c>
      <c r="Z200" s="244">
        <f t="shared" si="288"/>
        <v>0</v>
      </c>
      <c r="AA200" s="73"/>
      <c r="AB200" s="73"/>
      <c r="AC200" s="73"/>
      <c r="AD200" s="73"/>
      <c r="AE200" s="244">
        <f t="shared" si="289"/>
        <v>0</v>
      </c>
      <c r="AF200" s="244">
        <f t="shared" si="290"/>
        <v>0</v>
      </c>
      <c r="AG200" s="71">
        <f t="shared" si="282"/>
        <v>0</v>
      </c>
      <c r="AH200" s="65"/>
    </row>
    <row r="201" spans="1:34" s="64" customFormat="1" ht="12.75" customHeight="1" thickBot="1">
      <c r="A201" s="62" t="s">
        <v>58</v>
      </c>
      <c r="B201" s="63">
        <v>31</v>
      </c>
      <c r="C201" s="253">
        <f t="shared" si="283"/>
        <v>0</v>
      </c>
      <c r="D201" s="253">
        <f t="shared" si="284"/>
        <v>0</v>
      </c>
      <c r="E201" s="73"/>
      <c r="F201" s="73"/>
      <c r="G201" s="73"/>
      <c r="H201" s="73"/>
      <c r="I201" s="73"/>
      <c r="J201" s="73"/>
      <c r="K201" s="73"/>
      <c r="L201" s="73"/>
      <c r="M201" s="244">
        <f t="shared" si="285"/>
        <v>0</v>
      </c>
      <c r="N201" s="244">
        <f t="shared" si="286"/>
        <v>0</v>
      </c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244">
        <f t="shared" si="287"/>
        <v>0</v>
      </c>
      <c r="Z201" s="244">
        <f t="shared" si="288"/>
        <v>0</v>
      </c>
      <c r="AA201" s="73"/>
      <c r="AB201" s="73"/>
      <c r="AC201" s="73"/>
      <c r="AD201" s="73"/>
      <c r="AE201" s="244">
        <f t="shared" si="289"/>
        <v>0</v>
      </c>
      <c r="AF201" s="244">
        <f t="shared" si="290"/>
        <v>0</v>
      </c>
      <c r="AG201" s="71">
        <f t="shared" si="282"/>
        <v>0</v>
      </c>
      <c r="AH201" s="65"/>
    </row>
    <row r="202" spans="1:34" s="64" customFormat="1" ht="22.5" thickBot="1">
      <c r="A202" s="62" t="s">
        <v>76</v>
      </c>
      <c r="B202" s="63">
        <v>32</v>
      </c>
      <c r="C202" s="245">
        <f t="shared" si="283"/>
        <v>46</v>
      </c>
      <c r="D202" s="245">
        <f t="shared" si="284"/>
        <v>24</v>
      </c>
      <c r="E202" s="244">
        <f t="shared" ref="E202:AD202" si="291">+E171-E172+E191</f>
        <v>13</v>
      </c>
      <c r="F202" s="244">
        <f t="shared" si="291"/>
        <v>6</v>
      </c>
      <c r="G202" s="244">
        <f t="shared" si="291"/>
        <v>9</v>
      </c>
      <c r="H202" s="244">
        <f t="shared" si="291"/>
        <v>4</v>
      </c>
      <c r="I202" s="244">
        <f t="shared" si="291"/>
        <v>9</v>
      </c>
      <c r="J202" s="244">
        <f t="shared" si="291"/>
        <v>7</v>
      </c>
      <c r="K202" s="244">
        <f t="shared" si="291"/>
        <v>15</v>
      </c>
      <c r="L202" s="244">
        <f t="shared" si="291"/>
        <v>7</v>
      </c>
      <c r="M202" s="244">
        <f t="shared" si="285"/>
        <v>46</v>
      </c>
      <c r="N202" s="244">
        <f t="shared" si="286"/>
        <v>24</v>
      </c>
      <c r="O202" s="244">
        <f t="shared" si="291"/>
        <v>0</v>
      </c>
      <c r="P202" s="244">
        <f t="shared" si="291"/>
        <v>0</v>
      </c>
      <c r="Q202" s="244">
        <f t="shared" si="291"/>
        <v>0</v>
      </c>
      <c r="R202" s="244">
        <f t="shared" si="291"/>
        <v>0</v>
      </c>
      <c r="S202" s="244">
        <f t="shared" si="291"/>
        <v>0</v>
      </c>
      <c r="T202" s="244">
        <f t="shared" si="291"/>
        <v>0</v>
      </c>
      <c r="U202" s="244">
        <f t="shared" si="291"/>
        <v>0</v>
      </c>
      <c r="V202" s="244">
        <f t="shared" si="291"/>
        <v>0</v>
      </c>
      <c r="W202" s="244">
        <f t="shared" si="291"/>
        <v>0</v>
      </c>
      <c r="X202" s="244">
        <f t="shared" si="291"/>
        <v>0</v>
      </c>
      <c r="Y202" s="244">
        <f t="shared" si="287"/>
        <v>0</v>
      </c>
      <c r="Z202" s="244">
        <f t="shared" si="288"/>
        <v>0</v>
      </c>
      <c r="AA202" s="244">
        <f t="shared" si="291"/>
        <v>0</v>
      </c>
      <c r="AB202" s="244">
        <f t="shared" si="291"/>
        <v>0</v>
      </c>
      <c r="AC202" s="244">
        <f t="shared" si="291"/>
        <v>0</v>
      </c>
      <c r="AD202" s="244">
        <f t="shared" si="291"/>
        <v>0</v>
      </c>
      <c r="AE202" s="244">
        <f t="shared" si="289"/>
        <v>0</v>
      </c>
      <c r="AF202" s="244">
        <f t="shared" si="290"/>
        <v>0</v>
      </c>
      <c r="AG202" s="71">
        <f t="shared" si="282"/>
        <v>0</v>
      </c>
      <c r="AH202" s="65"/>
    </row>
    <row r="203" spans="1:34" s="64" customFormat="1" ht="12.75">
      <c r="A203" s="165" t="s">
        <v>189</v>
      </c>
      <c r="B203" s="65"/>
      <c r="C203" s="163"/>
      <c r="D203" s="163"/>
      <c r="E203" s="68" t="str">
        <f>IF(E191=прибыл!K161,".","қате")</f>
        <v>.</v>
      </c>
      <c r="F203" s="68"/>
      <c r="G203" s="68" t="str">
        <f>IF(G191=прибыл!K162,".","қате")</f>
        <v>.</v>
      </c>
      <c r="H203" s="68"/>
      <c r="I203" s="68" t="str">
        <f>IF(I191=прибыл!K163,".","қате")</f>
        <v>.</v>
      </c>
      <c r="J203" s="68"/>
      <c r="K203" s="68" t="str">
        <f>IF(K191=прибыл!K164,".","қате")</f>
        <v>.</v>
      </c>
      <c r="L203" s="68"/>
      <c r="M203" s="68"/>
      <c r="N203" s="68"/>
      <c r="O203" s="68" t="str">
        <f>IF(O191=прибыл!K165,".","қате")</f>
        <v>.</v>
      </c>
      <c r="P203" s="68"/>
      <c r="Q203" s="68" t="str">
        <f>IF(Q191=прибыл!K166,".","қате")</f>
        <v>.</v>
      </c>
      <c r="R203" s="68"/>
      <c r="S203" s="68" t="str">
        <f>IF(S191=прибыл!K167,".","қате")</f>
        <v>.</v>
      </c>
      <c r="T203" s="68"/>
      <c r="U203" s="68" t="str">
        <f>IF(U191=прибыл!K168,".","қате")</f>
        <v>.</v>
      </c>
      <c r="V203" s="68"/>
      <c r="W203" s="68" t="str">
        <f>IF(W191=прибыл!K169,".","қате")</f>
        <v>.</v>
      </c>
      <c r="X203" s="68"/>
      <c r="Y203" s="68"/>
      <c r="Z203" s="68"/>
      <c r="AA203" s="68" t="str">
        <f>IF(AA191=прибыл!K170,".","қате")</f>
        <v>.</v>
      </c>
      <c r="AB203" s="68"/>
      <c r="AC203" s="68" t="str">
        <f>IF(AC191=прибыл!K171,".","қате")</f>
        <v>.</v>
      </c>
      <c r="AD203" s="68"/>
      <c r="AE203" s="68"/>
      <c r="AF203" s="68"/>
      <c r="AG203" s="71"/>
      <c r="AH203" s="65"/>
    </row>
    <row r="204" spans="1:34" s="64" customFormat="1" ht="27" customHeight="1">
      <c r="A204" s="19" t="s">
        <v>9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1" t="s">
        <v>10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0"/>
    </row>
    <row r="205" spans="1:34" ht="15.75">
      <c r="A205" s="241" t="str">
        <f>$A$1</f>
        <v>Мектеп</v>
      </c>
      <c r="B205" s="237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 t="s">
        <v>214</v>
      </c>
      <c r="X205" s="238"/>
      <c r="Y205" s="239"/>
      <c r="Z205" s="240"/>
      <c r="AA205" s="238"/>
      <c r="AB205" s="239" t="s">
        <v>102</v>
      </c>
      <c r="AC205" s="239"/>
      <c r="AD205" s="238"/>
      <c r="AE205" s="238"/>
      <c r="AF205" s="238"/>
      <c r="AG205" s="1"/>
    </row>
    <row r="206" spans="1:34" s="64" customFormat="1" ht="15" customHeight="1">
      <c r="A206" s="77"/>
      <c r="B206" s="66"/>
      <c r="C206" s="67"/>
      <c r="D206" s="17"/>
      <c r="E206" s="68"/>
      <c r="F206" s="68"/>
      <c r="G206" s="68"/>
      <c r="H206" s="68"/>
      <c r="I206" s="68"/>
      <c r="J206" s="68"/>
      <c r="K206" s="68"/>
      <c r="L206" s="68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77"/>
      <c r="AA206" s="67"/>
      <c r="AB206" s="67"/>
      <c r="AC206" s="67"/>
      <c r="AD206" s="67"/>
      <c r="AE206" s="67"/>
      <c r="AF206" s="67"/>
      <c r="AG206" s="67"/>
    </row>
    <row r="207" spans="1:34" s="64" customFormat="1" ht="15" customHeight="1">
      <c r="A207" s="120" t="s">
        <v>173</v>
      </c>
      <c r="B207" s="66"/>
      <c r="C207" s="100" t="str">
        <f>IF(C202=C243,".","Ошибка")</f>
        <v>.</v>
      </c>
      <c r="D207" s="100" t="str">
        <f t="shared" ref="D207:AF207" si="292">IF(D202=D243,".","Ошибка")</f>
        <v>.</v>
      </c>
      <c r="E207" s="100" t="str">
        <f t="shared" si="292"/>
        <v>.</v>
      </c>
      <c r="F207" s="100" t="str">
        <f t="shared" si="292"/>
        <v>.</v>
      </c>
      <c r="G207" s="100" t="str">
        <f t="shared" si="292"/>
        <v>.</v>
      </c>
      <c r="H207" s="100" t="str">
        <f t="shared" si="292"/>
        <v>.</v>
      </c>
      <c r="I207" s="100" t="str">
        <f t="shared" si="292"/>
        <v>.</v>
      </c>
      <c r="J207" s="100" t="str">
        <f t="shared" si="292"/>
        <v>.</v>
      </c>
      <c r="K207" s="100" t="str">
        <f t="shared" si="292"/>
        <v>.</v>
      </c>
      <c r="L207" s="100" t="str">
        <f t="shared" si="292"/>
        <v>.</v>
      </c>
      <c r="M207" s="100" t="str">
        <f t="shared" si="292"/>
        <v>.</v>
      </c>
      <c r="N207" s="100" t="str">
        <f t="shared" si="292"/>
        <v>.</v>
      </c>
      <c r="O207" s="100" t="str">
        <f t="shared" si="292"/>
        <v>.</v>
      </c>
      <c r="P207" s="100" t="str">
        <f t="shared" si="292"/>
        <v>.</v>
      </c>
      <c r="Q207" s="100" t="str">
        <f t="shared" si="292"/>
        <v>.</v>
      </c>
      <c r="R207" s="100" t="str">
        <f t="shared" si="292"/>
        <v>.</v>
      </c>
      <c r="S207" s="100" t="str">
        <f t="shared" si="292"/>
        <v>.</v>
      </c>
      <c r="T207" s="100" t="str">
        <f t="shared" si="292"/>
        <v>.</v>
      </c>
      <c r="U207" s="100" t="str">
        <f t="shared" si="292"/>
        <v>.</v>
      </c>
      <c r="V207" s="100" t="str">
        <f t="shared" si="292"/>
        <v>.</v>
      </c>
      <c r="W207" s="100" t="str">
        <f t="shared" si="292"/>
        <v>.</v>
      </c>
      <c r="X207" s="100" t="str">
        <f t="shared" si="292"/>
        <v>.</v>
      </c>
      <c r="Y207" s="100" t="str">
        <f t="shared" si="292"/>
        <v>.</v>
      </c>
      <c r="Z207" s="100" t="str">
        <f t="shared" si="292"/>
        <v>.</v>
      </c>
      <c r="AA207" s="100" t="str">
        <f t="shared" si="292"/>
        <v>.</v>
      </c>
      <c r="AB207" s="100" t="str">
        <f t="shared" si="292"/>
        <v>.</v>
      </c>
      <c r="AC207" s="100" t="str">
        <f t="shared" si="292"/>
        <v>.</v>
      </c>
      <c r="AD207" s="100" t="str">
        <f t="shared" si="292"/>
        <v>.</v>
      </c>
      <c r="AE207" s="100" t="str">
        <f t="shared" si="292"/>
        <v>.</v>
      </c>
      <c r="AF207" s="100" t="str">
        <f t="shared" si="292"/>
        <v>.</v>
      </c>
      <c r="AG207" s="67"/>
    </row>
    <row r="208" spans="1:34" s="64" customFormat="1" ht="19.5" customHeight="1">
      <c r="A208" s="259" t="s">
        <v>61</v>
      </c>
      <c r="B208" s="262" t="s">
        <v>204</v>
      </c>
      <c r="C208" s="259" t="s">
        <v>63</v>
      </c>
      <c r="D208" s="255" t="s">
        <v>64</v>
      </c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56"/>
      <c r="AG208" s="69"/>
    </row>
    <row r="209" spans="1:34" s="64" customFormat="1" ht="11.25" customHeight="1">
      <c r="A209" s="260"/>
      <c r="B209" s="262"/>
      <c r="C209" s="260"/>
      <c r="D209" s="259" t="s">
        <v>65</v>
      </c>
      <c r="E209" s="255" t="s">
        <v>24</v>
      </c>
      <c r="F209" s="256"/>
      <c r="G209" s="255" t="s">
        <v>25</v>
      </c>
      <c r="H209" s="256"/>
      <c r="I209" s="255" t="s">
        <v>26</v>
      </c>
      <c r="J209" s="256"/>
      <c r="K209" s="255" t="s">
        <v>27</v>
      </c>
      <c r="L209" s="256"/>
      <c r="M209" s="257" t="s">
        <v>66</v>
      </c>
      <c r="N209" s="258"/>
      <c r="O209" s="255" t="s">
        <v>28</v>
      </c>
      <c r="P209" s="256"/>
      <c r="Q209" s="255" t="s">
        <v>29</v>
      </c>
      <c r="R209" s="256"/>
      <c r="S209" s="255" t="s">
        <v>30</v>
      </c>
      <c r="T209" s="256"/>
      <c r="U209" s="255" t="s">
        <v>31</v>
      </c>
      <c r="V209" s="256"/>
      <c r="W209" s="255" t="s">
        <v>32</v>
      </c>
      <c r="X209" s="256"/>
      <c r="Y209" s="257" t="s">
        <v>67</v>
      </c>
      <c r="Z209" s="258"/>
      <c r="AA209" s="255" t="s">
        <v>33</v>
      </c>
      <c r="AB209" s="256"/>
      <c r="AC209" s="255" t="s">
        <v>34</v>
      </c>
      <c r="AD209" s="256"/>
      <c r="AE209" s="257" t="s">
        <v>68</v>
      </c>
      <c r="AF209" s="258"/>
      <c r="AG209" s="69"/>
    </row>
    <row r="210" spans="1:34" s="64" customFormat="1" ht="52.5" customHeight="1" thickBot="1">
      <c r="A210" s="261"/>
      <c r="B210" s="262"/>
      <c r="C210" s="263"/>
      <c r="D210" s="263"/>
      <c r="E210" s="74" t="s">
        <v>13</v>
      </c>
      <c r="F210" s="74" t="s">
        <v>70</v>
      </c>
      <c r="G210" s="74" t="s">
        <v>13</v>
      </c>
      <c r="H210" s="74" t="s">
        <v>70</v>
      </c>
      <c r="I210" s="74" t="s">
        <v>13</v>
      </c>
      <c r="J210" s="74" t="s">
        <v>70</v>
      </c>
      <c r="K210" s="74" t="s">
        <v>13</v>
      </c>
      <c r="L210" s="74" t="s">
        <v>70</v>
      </c>
      <c r="M210" s="243" t="s">
        <v>13</v>
      </c>
      <c r="N210" s="243" t="s">
        <v>69</v>
      </c>
      <c r="O210" s="74" t="s">
        <v>13</v>
      </c>
      <c r="P210" s="74" t="s">
        <v>70</v>
      </c>
      <c r="Q210" s="74" t="s">
        <v>13</v>
      </c>
      <c r="R210" s="74" t="s">
        <v>70</v>
      </c>
      <c r="S210" s="74" t="s">
        <v>13</v>
      </c>
      <c r="T210" s="74" t="s">
        <v>70</v>
      </c>
      <c r="U210" s="74" t="s">
        <v>13</v>
      </c>
      <c r="V210" s="74" t="s">
        <v>70</v>
      </c>
      <c r="W210" s="74" t="s">
        <v>13</v>
      </c>
      <c r="X210" s="74" t="s">
        <v>69</v>
      </c>
      <c r="Y210" s="243" t="s">
        <v>13</v>
      </c>
      <c r="Z210" s="243" t="s">
        <v>69</v>
      </c>
      <c r="AA210" s="74" t="s">
        <v>13</v>
      </c>
      <c r="AB210" s="74" t="s">
        <v>70</v>
      </c>
      <c r="AC210" s="74" t="s">
        <v>13</v>
      </c>
      <c r="AD210" s="74" t="s">
        <v>70</v>
      </c>
      <c r="AE210" s="243" t="s">
        <v>13</v>
      </c>
      <c r="AF210" s="243" t="s">
        <v>69</v>
      </c>
      <c r="AG210" s="69"/>
    </row>
    <row r="211" spans="1:34" s="64" customFormat="1" ht="15" thickBot="1">
      <c r="A211" s="248" t="s">
        <v>59</v>
      </c>
      <c r="B211" s="249" t="s">
        <v>60</v>
      </c>
      <c r="C211" s="249">
        <v>1</v>
      </c>
      <c r="D211" s="249">
        <v>2</v>
      </c>
      <c r="E211" s="249">
        <v>3</v>
      </c>
      <c r="F211" s="249">
        <v>4</v>
      </c>
      <c r="G211" s="249">
        <v>5</v>
      </c>
      <c r="H211" s="249">
        <v>6</v>
      </c>
      <c r="I211" s="249">
        <v>7</v>
      </c>
      <c r="J211" s="249">
        <v>8</v>
      </c>
      <c r="K211" s="249">
        <v>9</v>
      </c>
      <c r="L211" s="249">
        <v>10</v>
      </c>
      <c r="M211" s="249">
        <v>11</v>
      </c>
      <c r="N211" s="249">
        <v>12</v>
      </c>
      <c r="O211" s="249">
        <v>13</v>
      </c>
      <c r="P211" s="249">
        <v>14</v>
      </c>
      <c r="Q211" s="249">
        <v>15</v>
      </c>
      <c r="R211" s="249">
        <v>16</v>
      </c>
      <c r="S211" s="249">
        <v>17</v>
      </c>
      <c r="T211" s="249">
        <v>18</v>
      </c>
      <c r="U211" s="249">
        <v>19</v>
      </c>
      <c r="V211" s="249">
        <v>20</v>
      </c>
      <c r="W211" s="249">
        <v>21</v>
      </c>
      <c r="X211" s="249">
        <v>22</v>
      </c>
      <c r="Y211" s="249">
        <v>23</v>
      </c>
      <c r="Z211" s="249">
        <v>24</v>
      </c>
      <c r="AA211" s="249">
        <v>25</v>
      </c>
      <c r="AB211" s="249">
        <v>26</v>
      </c>
      <c r="AC211" s="249">
        <v>27</v>
      </c>
      <c r="AD211" s="249">
        <v>28</v>
      </c>
      <c r="AE211" s="249">
        <v>29</v>
      </c>
      <c r="AF211" s="249">
        <v>30</v>
      </c>
      <c r="AG211" s="70"/>
    </row>
    <row r="212" spans="1:34" s="64" customFormat="1" ht="22.5" thickBot="1">
      <c r="A212" s="62" t="s">
        <v>85</v>
      </c>
      <c r="B212" s="63">
        <v>1</v>
      </c>
      <c r="C212" s="250">
        <f>+M212+Y212+AE212</f>
        <v>46</v>
      </c>
      <c r="D212" s="250">
        <f>+N212+Z212+AF212</f>
        <v>24</v>
      </c>
      <c r="E212" s="254">
        <f t="shared" ref="E212:L212" si="293">+E121</f>
        <v>13</v>
      </c>
      <c r="F212" s="254">
        <f t="shared" si="293"/>
        <v>6</v>
      </c>
      <c r="G212" s="254">
        <f t="shared" si="293"/>
        <v>9</v>
      </c>
      <c r="H212" s="254">
        <f t="shared" si="293"/>
        <v>4</v>
      </c>
      <c r="I212" s="254">
        <f t="shared" si="293"/>
        <v>9</v>
      </c>
      <c r="J212" s="254">
        <f t="shared" si="293"/>
        <v>7</v>
      </c>
      <c r="K212" s="254">
        <f t="shared" si="293"/>
        <v>15</v>
      </c>
      <c r="L212" s="254">
        <f t="shared" si="293"/>
        <v>7</v>
      </c>
      <c r="M212" s="254">
        <f>+E212+G212+I212+K212</f>
        <v>46</v>
      </c>
      <c r="N212" s="254">
        <f>+F212+H212+J212+L212</f>
        <v>24</v>
      </c>
      <c r="O212" s="254">
        <f t="shared" ref="O212:X212" si="294">+O121</f>
        <v>0</v>
      </c>
      <c r="P212" s="254">
        <f t="shared" si="294"/>
        <v>0</v>
      </c>
      <c r="Q212" s="254">
        <f t="shared" si="294"/>
        <v>0</v>
      </c>
      <c r="R212" s="254">
        <f t="shared" si="294"/>
        <v>0</v>
      </c>
      <c r="S212" s="254">
        <f t="shared" si="294"/>
        <v>0</v>
      </c>
      <c r="T212" s="254">
        <f t="shared" si="294"/>
        <v>0</v>
      </c>
      <c r="U212" s="254">
        <f t="shared" si="294"/>
        <v>0</v>
      </c>
      <c r="V212" s="254">
        <f t="shared" si="294"/>
        <v>0</v>
      </c>
      <c r="W212" s="254">
        <f t="shared" si="294"/>
        <v>0</v>
      </c>
      <c r="X212" s="254">
        <f t="shared" si="294"/>
        <v>0</v>
      </c>
      <c r="Y212" s="254">
        <f>+O212+Q212+S212+U212+W212</f>
        <v>0</v>
      </c>
      <c r="Z212" s="254">
        <f>+P212+R212+T212+V212+X212</f>
        <v>0</v>
      </c>
      <c r="AA212" s="254">
        <f>+AA121</f>
        <v>0</v>
      </c>
      <c r="AB212" s="254">
        <f>+AB121</f>
        <v>0</v>
      </c>
      <c r="AC212" s="254">
        <f>+AC121</f>
        <v>0</v>
      </c>
      <c r="AD212" s="254">
        <f>+AD121</f>
        <v>0</v>
      </c>
      <c r="AE212" s="254">
        <f>+AA212+AC212</f>
        <v>0</v>
      </c>
      <c r="AF212" s="254">
        <f>+AB212+AD212</f>
        <v>0</v>
      </c>
      <c r="AG212" s="71">
        <f t="shared" ref="AG212:AG221" si="295">IF((M212&lt;N212),"1-4 классах девочки превышают всего детей",IF(Z212&gt;Y212,"5-9 классах девочки превышают всего детей",IF(AF212&gt;AE212,"10-11 классах девочки превышают всего детей",)))</f>
        <v>0</v>
      </c>
      <c r="AH212" s="65"/>
    </row>
    <row r="213" spans="1:34" s="64" customFormat="1" ht="13.5" thickBot="1">
      <c r="A213" s="62" t="s">
        <v>44</v>
      </c>
      <c r="B213" s="63">
        <v>2</v>
      </c>
      <c r="C213" s="251">
        <f>+C214+C215+C222+C223+C224+C225+C226+C227+C228+C229+C230+C231</f>
        <v>0</v>
      </c>
      <c r="D213" s="251">
        <f>+D214+D215+D222+D223+D224+D225+D226+D227+D228+D229+D230+D231</f>
        <v>0</v>
      </c>
      <c r="E213" s="242">
        <f t="shared" ref="E213:N213" si="296">+E214+E215+E226+E227+E228+E229+E230+E231</f>
        <v>0</v>
      </c>
      <c r="F213" s="242">
        <f t="shared" si="296"/>
        <v>0</v>
      </c>
      <c r="G213" s="242">
        <f t="shared" si="296"/>
        <v>0</v>
      </c>
      <c r="H213" s="242">
        <f t="shared" si="296"/>
        <v>0</v>
      </c>
      <c r="I213" s="242">
        <f t="shared" si="296"/>
        <v>0</v>
      </c>
      <c r="J213" s="242">
        <f t="shared" si="296"/>
        <v>0</v>
      </c>
      <c r="K213" s="242">
        <f t="shared" si="296"/>
        <v>0</v>
      </c>
      <c r="L213" s="242">
        <f t="shared" si="296"/>
        <v>0</v>
      </c>
      <c r="M213" s="244">
        <f t="shared" si="296"/>
        <v>0</v>
      </c>
      <c r="N213" s="244">
        <f t="shared" si="296"/>
        <v>0</v>
      </c>
      <c r="O213" s="242">
        <f t="shared" ref="O213:Z213" si="297">+O214+O215+O222+O223+O225+O226+O227+O228+O229+O230+O231</f>
        <v>0</v>
      </c>
      <c r="P213" s="242">
        <f t="shared" si="297"/>
        <v>0</v>
      </c>
      <c r="Q213" s="242">
        <f t="shared" si="297"/>
        <v>0</v>
      </c>
      <c r="R213" s="242">
        <f t="shared" si="297"/>
        <v>0</v>
      </c>
      <c r="S213" s="242">
        <f t="shared" si="297"/>
        <v>0</v>
      </c>
      <c r="T213" s="242">
        <f t="shared" si="297"/>
        <v>0</v>
      </c>
      <c r="U213" s="242">
        <f t="shared" si="297"/>
        <v>0</v>
      </c>
      <c r="V213" s="242">
        <f t="shared" si="297"/>
        <v>0</v>
      </c>
      <c r="W213" s="242">
        <f t="shared" si="297"/>
        <v>0</v>
      </c>
      <c r="X213" s="242">
        <f t="shared" si="297"/>
        <v>0</v>
      </c>
      <c r="Y213" s="244">
        <f t="shared" si="297"/>
        <v>0</v>
      </c>
      <c r="Z213" s="244">
        <f t="shared" si="297"/>
        <v>0</v>
      </c>
      <c r="AA213" s="242">
        <f t="shared" ref="AA213:AF213" si="298">+AA214+AA215+AA222+AA223+AA224+AA225+AA226+AA227+AA228+AA229+AA230+AA231</f>
        <v>0</v>
      </c>
      <c r="AB213" s="242">
        <f t="shared" si="298"/>
        <v>0</v>
      </c>
      <c r="AC213" s="242">
        <f t="shared" si="298"/>
        <v>0</v>
      </c>
      <c r="AD213" s="242">
        <f t="shared" si="298"/>
        <v>0</v>
      </c>
      <c r="AE213" s="244">
        <f t="shared" si="298"/>
        <v>0</v>
      </c>
      <c r="AF213" s="244">
        <f t="shared" si="298"/>
        <v>0</v>
      </c>
      <c r="AG213" s="71">
        <f t="shared" si="295"/>
        <v>0</v>
      </c>
      <c r="AH213" s="65"/>
    </row>
    <row r="214" spans="1:34" s="64" customFormat="1" ht="25.5" customHeight="1" thickBot="1">
      <c r="A214" s="76" t="s">
        <v>78</v>
      </c>
      <c r="B214" s="63">
        <v>3</v>
      </c>
      <c r="C214" s="252">
        <f>+M214+Y214+AE214</f>
        <v>0</v>
      </c>
      <c r="D214" s="252">
        <f>+N214+Z214+AF214</f>
        <v>0</v>
      </c>
      <c r="E214" s="73">
        <f>+E132+E173</f>
        <v>0</v>
      </c>
      <c r="F214" s="73">
        <f t="shared" ref="F214:L214" si="299">+F132+F173</f>
        <v>0</v>
      </c>
      <c r="G214" s="73">
        <f t="shared" si="299"/>
        <v>0</v>
      </c>
      <c r="H214" s="73">
        <f t="shared" si="299"/>
        <v>0</v>
      </c>
      <c r="I214" s="73">
        <f t="shared" si="299"/>
        <v>0</v>
      </c>
      <c r="J214" s="73">
        <f t="shared" si="299"/>
        <v>0</v>
      </c>
      <c r="K214" s="73">
        <f t="shared" si="299"/>
        <v>0</v>
      </c>
      <c r="L214" s="73">
        <f t="shared" si="299"/>
        <v>0</v>
      </c>
      <c r="M214" s="244">
        <f>+E214+G214+I214+K214</f>
        <v>0</v>
      </c>
      <c r="N214" s="244">
        <f>+F214+H214+J214+L214</f>
        <v>0</v>
      </c>
      <c r="O214" s="73">
        <f t="shared" ref="O214:X214" si="300">+O132+O173</f>
        <v>0</v>
      </c>
      <c r="P214" s="73">
        <f t="shared" si="300"/>
        <v>0</v>
      </c>
      <c r="Q214" s="73">
        <f t="shared" si="300"/>
        <v>0</v>
      </c>
      <c r="R214" s="73">
        <f t="shared" si="300"/>
        <v>0</v>
      </c>
      <c r="S214" s="73">
        <f t="shared" si="300"/>
        <v>0</v>
      </c>
      <c r="T214" s="73">
        <f t="shared" si="300"/>
        <v>0</v>
      </c>
      <c r="U214" s="73">
        <f t="shared" si="300"/>
        <v>0</v>
      </c>
      <c r="V214" s="73">
        <f t="shared" si="300"/>
        <v>0</v>
      </c>
      <c r="W214" s="73">
        <f t="shared" si="300"/>
        <v>0</v>
      </c>
      <c r="X214" s="73">
        <f t="shared" si="300"/>
        <v>0</v>
      </c>
      <c r="Y214" s="244">
        <f>+O214+Q214+S214+U214+W214</f>
        <v>0</v>
      </c>
      <c r="Z214" s="244">
        <f>+P214+R214+T214+V214+X214</f>
        <v>0</v>
      </c>
      <c r="AA214" s="73">
        <f>+AA132+AA173</f>
        <v>0</v>
      </c>
      <c r="AB214" s="73">
        <f>+AB132+AB173</f>
        <v>0</v>
      </c>
      <c r="AC214" s="73">
        <f>+AC132+AC173</f>
        <v>0</v>
      </c>
      <c r="AD214" s="73">
        <f>+AD132+AD173</f>
        <v>0</v>
      </c>
      <c r="AE214" s="244">
        <f>+AA214+AC214</f>
        <v>0</v>
      </c>
      <c r="AF214" s="244">
        <f>+AB214+AD214</f>
        <v>0</v>
      </c>
      <c r="AG214" s="71">
        <f t="shared" si="295"/>
        <v>0</v>
      </c>
      <c r="AH214" s="65"/>
    </row>
    <row r="215" spans="1:34" s="64" customFormat="1" ht="13.5" customHeight="1" thickBot="1">
      <c r="A215" s="75" t="s">
        <v>71</v>
      </c>
      <c r="B215" s="63">
        <v>4</v>
      </c>
      <c r="C215" s="252">
        <f>+C216+C217+C218+C219+C220+C221</f>
        <v>0</v>
      </c>
      <c r="D215" s="252">
        <f>+D216+D217+D218+D219+D220+D221</f>
        <v>0</v>
      </c>
      <c r="E215" s="242">
        <f>+E216+E217+E218+E219+E220+E221</f>
        <v>0</v>
      </c>
      <c r="F215" s="242">
        <f t="shared" ref="F215" si="301">+F216+F217+F218+F219+F220+F221</f>
        <v>0</v>
      </c>
      <c r="G215" s="242">
        <f t="shared" ref="G215" si="302">+G216+G217+G218+G219+G220+G221</f>
        <v>0</v>
      </c>
      <c r="H215" s="242">
        <f t="shared" ref="H215" si="303">+H216+H217+H218+H219+H220+H221</f>
        <v>0</v>
      </c>
      <c r="I215" s="242">
        <f t="shared" ref="I215" si="304">+I216+I217+I218+I219+I220+I221</f>
        <v>0</v>
      </c>
      <c r="J215" s="242">
        <f t="shared" ref="J215" si="305">+J216+J217+J218+J219+J220+J221</f>
        <v>0</v>
      </c>
      <c r="K215" s="242">
        <f t="shared" ref="K215" si="306">+K216+K217+K218+K219+K220+K221</f>
        <v>0</v>
      </c>
      <c r="L215" s="242">
        <f t="shared" ref="L215" si="307">+L216+L217+L218+L219+L220+L221</f>
        <v>0</v>
      </c>
      <c r="M215" s="244">
        <f>+M216+M217+M218+M219+M220+M221</f>
        <v>0</v>
      </c>
      <c r="N215" s="244">
        <f>+N216+N217+N218+N219+N220+N221</f>
        <v>0</v>
      </c>
      <c r="O215" s="242">
        <f>+O216+O217+O218+O219+O220+O221</f>
        <v>0</v>
      </c>
      <c r="P215" s="242">
        <f t="shared" ref="P215" si="308">+P216+P217+P218+P219+P220+P221</f>
        <v>0</v>
      </c>
      <c r="Q215" s="242">
        <f t="shared" ref="Q215" si="309">+Q216+Q217+Q218+Q219+Q220+Q221</f>
        <v>0</v>
      </c>
      <c r="R215" s="242">
        <f t="shared" ref="R215" si="310">+R216+R217+R218+R219+R220+R221</f>
        <v>0</v>
      </c>
      <c r="S215" s="242">
        <f t="shared" ref="S215" si="311">+S216+S217+S218+S219+S220+S221</f>
        <v>0</v>
      </c>
      <c r="T215" s="242">
        <f t="shared" ref="T215" si="312">+T216+T217+T218+T219+T220+T221</f>
        <v>0</v>
      </c>
      <c r="U215" s="242">
        <f t="shared" ref="U215" si="313">+U216+U217+U218+U219+U220+U221</f>
        <v>0</v>
      </c>
      <c r="V215" s="242">
        <f t="shared" ref="V215" si="314">+V216+V217+V218+V219+V220+V221</f>
        <v>0</v>
      </c>
      <c r="W215" s="242">
        <f t="shared" ref="W215" si="315">+W216+W217+W218+W219+W220+W221</f>
        <v>0</v>
      </c>
      <c r="X215" s="242">
        <f t="shared" ref="X215" si="316">+X216+X217+X218+X219+X220+X221</f>
        <v>0</v>
      </c>
      <c r="Y215" s="244">
        <f>+Y216+Y217+Y218+Y219+Y220+Y221</f>
        <v>0</v>
      </c>
      <c r="Z215" s="244">
        <f>+Z216+Z217+Z218+Z219+Z220+Z221</f>
        <v>0</v>
      </c>
      <c r="AA215" s="242">
        <f>+AA216+AA217+AA218+AA219+AA220+AA221</f>
        <v>0</v>
      </c>
      <c r="AB215" s="242">
        <f t="shared" ref="AB215" si="317">+AB216+AB217+AB218+AB219+AB220+AB221</f>
        <v>0</v>
      </c>
      <c r="AC215" s="242">
        <f t="shared" ref="AC215" si="318">+AC216+AC217+AC218+AC219+AC220+AC221</f>
        <v>0</v>
      </c>
      <c r="AD215" s="242">
        <f t="shared" ref="AD215" si="319">+AD216+AD217+AD218+AD219+AD220+AD221</f>
        <v>0</v>
      </c>
      <c r="AE215" s="244">
        <f>+AE216+AE217+AE218+AE219+AE220+AE221</f>
        <v>0</v>
      </c>
      <c r="AF215" s="244">
        <f>+AF216+AF217+AF218+AF219+AF220+AF221</f>
        <v>0</v>
      </c>
      <c r="AG215" s="71">
        <f t="shared" si="295"/>
        <v>0</v>
      </c>
      <c r="AH215" s="65"/>
    </row>
    <row r="216" spans="1:34" s="64" customFormat="1" ht="15.75" customHeight="1" thickBot="1">
      <c r="A216" s="75" t="s">
        <v>84</v>
      </c>
      <c r="B216" s="63">
        <v>5</v>
      </c>
      <c r="C216" s="253">
        <f t="shared" ref="C216:C221" si="320">+M216+Y216+AE216</f>
        <v>0</v>
      </c>
      <c r="D216" s="252">
        <f t="shared" ref="D216:D221" si="321">+N216+Z216+AF216</f>
        <v>0</v>
      </c>
      <c r="E216" s="73">
        <f t="shared" ref="E216:L216" si="322">+E134+E175</f>
        <v>0</v>
      </c>
      <c r="F216" s="73">
        <f t="shared" si="322"/>
        <v>0</v>
      </c>
      <c r="G216" s="73">
        <f t="shared" si="322"/>
        <v>0</v>
      </c>
      <c r="H216" s="73">
        <f t="shared" si="322"/>
        <v>0</v>
      </c>
      <c r="I216" s="73">
        <f t="shared" si="322"/>
        <v>0</v>
      </c>
      <c r="J216" s="73">
        <f t="shared" si="322"/>
        <v>0</v>
      </c>
      <c r="K216" s="73">
        <f t="shared" si="322"/>
        <v>0</v>
      </c>
      <c r="L216" s="73">
        <f t="shared" si="322"/>
        <v>0</v>
      </c>
      <c r="M216" s="244">
        <f t="shared" ref="M216:N221" si="323">+E216+G216+I216+K216</f>
        <v>0</v>
      </c>
      <c r="N216" s="244">
        <f t="shared" si="323"/>
        <v>0</v>
      </c>
      <c r="O216" s="73">
        <f t="shared" ref="O216:X216" si="324">+O134+O175</f>
        <v>0</v>
      </c>
      <c r="P216" s="73">
        <f t="shared" si="324"/>
        <v>0</v>
      </c>
      <c r="Q216" s="73">
        <f t="shared" si="324"/>
        <v>0</v>
      </c>
      <c r="R216" s="73">
        <f t="shared" si="324"/>
        <v>0</v>
      </c>
      <c r="S216" s="73">
        <f t="shared" si="324"/>
        <v>0</v>
      </c>
      <c r="T216" s="73">
        <f t="shared" si="324"/>
        <v>0</v>
      </c>
      <c r="U216" s="73">
        <f t="shared" si="324"/>
        <v>0</v>
      </c>
      <c r="V216" s="73">
        <f t="shared" si="324"/>
        <v>0</v>
      </c>
      <c r="W216" s="73">
        <f t="shared" si="324"/>
        <v>0</v>
      </c>
      <c r="X216" s="73">
        <f t="shared" si="324"/>
        <v>0</v>
      </c>
      <c r="Y216" s="244">
        <f t="shared" ref="Y216:Y223" si="325">+O216+Q216+S216+U216+W216</f>
        <v>0</v>
      </c>
      <c r="Z216" s="244">
        <f t="shared" ref="Z216:Z223" si="326">+P216+R216+T216+V216+X216</f>
        <v>0</v>
      </c>
      <c r="AA216" s="73">
        <f t="shared" ref="AA216:AD231" si="327">+AA134+AA175</f>
        <v>0</v>
      </c>
      <c r="AB216" s="73">
        <f t="shared" si="327"/>
        <v>0</v>
      </c>
      <c r="AC216" s="73">
        <f t="shared" si="327"/>
        <v>0</v>
      </c>
      <c r="AD216" s="73">
        <f t="shared" si="327"/>
        <v>0</v>
      </c>
      <c r="AE216" s="244">
        <f t="shared" ref="AE216:AE231" si="328">+AA216+AC216</f>
        <v>0</v>
      </c>
      <c r="AF216" s="244">
        <f t="shared" ref="AF216:AF231" si="329">+AB216+AD216</f>
        <v>0</v>
      </c>
      <c r="AG216" s="71">
        <f t="shared" si="295"/>
        <v>0</v>
      </c>
      <c r="AH216" s="65"/>
    </row>
    <row r="217" spans="1:34" s="64" customFormat="1" ht="15.75" customHeight="1" thickBot="1">
      <c r="A217" s="75" t="s">
        <v>72</v>
      </c>
      <c r="B217" s="63">
        <v>6</v>
      </c>
      <c r="C217" s="253">
        <f t="shared" si="320"/>
        <v>0</v>
      </c>
      <c r="D217" s="252">
        <f t="shared" si="321"/>
        <v>0</v>
      </c>
      <c r="E217" s="73">
        <f t="shared" ref="E217:L217" si="330">+E135+E176</f>
        <v>0</v>
      </c>
      <c r="F217" s="73">
        <f t="shared" si="330"/>
        <v>0</v>
      </c>
      <c r="G217" s="73">
        <f t="shared" si="330"/>
        <v>0</v>
      </c>
      <c r="H217" s="73">
        <f t="shared" si="330"/>
        <v>0</v>
      </c>
      <c r="I217" s="73">
        <f t="shared" si="330"/>
        <v>0</v>
      </c>
      <c r="J217" s="73">
        <f t="shared" si="330"/>
        <v>0</v>
      </c>
      <c r="K217" s="73">
        <f t="shared" si="330"/>
        <v>0</v>
      </c>
      <c r="L217" s="73">
        <f t="shared" si="330"/>
        <v>0</v>
      </c>
      <c r="M217" s="244">
        <f t="shared" si="323"/>
        <v>0</v>
      </c>
      <c r="N217" s="244">
        <f t="shared" si="323"/>
        <v>0</v>
      </c>
      <c r="O217" s="73">
        <f t="shared" ref="O217:X217" si="331">+O135+O176</f>
        <v>0</v>
      </c>
      <c r="P217" s="73">
        <f t="shared" si="331"/>
        <v>0</v>
      </c>
      <c r="Q217" s="73">
        <f t="shared" si="331"/>
        <v>0</v>
      </c>
      <c r="R217" s="73">
        <f t="shared" si="331"/>
        <v>0</v>
      </c>
      <c r="S217" s="73">
        <f t="shared" si="331"/>
        <v>0</v>
      </c>
      <c r="T217" s="73">
        <f t="shared" si="331"/>
        <v>0</v>
      </c>
      <c r="U217" s="73">
        <f t="shared" si="331"/>
        <v>0</v>
      </c>
      <c r="V217" s="73">
        <f t="shared" si="331"/>
        <v>0</v>
      </c>
      <c r="W217" s="73">
        <f t="shared" si="331"/>
        <v>0</v>
      </c>
      <c r="X217" s="73">
        <f t="shared" si="331"/>
        <v>0</v>
      </c>
      <c r="Y217" s="244">
        <f t="shared" si="325"/>
        <v>0</v>
      </c>
      <c r="Z217" s="244">
        <f t="shared" si="326"/>
        <v>0</v>
      </c>
      <c r="AA217" s="73">
        <f t="shared" si="327"/>
        <v>0</v>
      </c>
      <c r="AB217" s="73">
        <f t="shared" si="327"/>
        <v>0</v>
      </c>
      <c r="AC217" s="73">
        <f t="shared" si="327"/>
        <v>0</v>
      </c>
      <c r="AD217" s="73">
        <f t="shared" si="327"/>
        <v>0</v>
      </c>
      <c r="AE217" s="244">
        <f t="shared" si="328"/>
        <v>0</v>
      </c>
      <c r="AF217" s="244">
        <f t="shared" si="329"/>
        <v>0</v>
      </c>
      <c r="AG217" s="71">
        <f t="shared" si="295"/>
        <v>0</v>
      </c>
      <c r="AH217" s="65"/>
    </row>
    <row r="218" spans="1:34" s="64" customFormat="1" ht="15" customHeight="1" thickBot="1">
      <c r="A218" s="75" t="s">
        <v>45</v>
      </c>
      <c r="B218" s="63">
        <v>7</v>
      </c>
      <c r="C218" s="253">
        <f t="shared" si="320"/>
        <v>0</v>
      </c>
      <c r="D218" s="252">
        <f t="shared" si="321"/>
        <v>0</v>
      </c>
      <c r="E218" s="73">
        <f t="shared" ref="E218:L218" si="332">+E136+E177</f>
        <v>0</v>
      </c>
      <c r="F218" s="73">
        <f t="shared" si="332"/>
        <v>0</v>
      </c>
      <c r="G218" s="73">
        <f t="shared" si="332"/>
        <v>0</v>
      </c>
      <c r="H218" s="73">
        <f t="shared" si="332"/>
        <v>0</v>
      </c>
      <c r="I218" s="73">
        <f t="shared" si="332"/>
        <v>0</v>
      </c>
      <c r="J218" s="73">
        <f t="shared" si="332"/>
        <v>0</v>
      </c>
      <c r="K218" s="73">
        <f t="shared" si="332"/>
        <v>0</v>
      </c>
      <c r="L218" s="73">
        <f t="shared" si="332"/>
        <v>0</v>
      </c>
      <c r="M218" s="244">
        <f t="shared" si="323"/>
        <v>0</v>
      </c>
      <c r="N218" s="244">
        <f t="shared" si="323"/>
        <v>0</v>
      </c>
      <c r="O218" s="73">
        <f t="shared" ref="O218:X218" si="333">+O136+O177</f>
        <v>0</v>
      </c>
      <c r="P218" s="73">
        <f t="shared" si="333"/>
        <v>0</v>
      </c>
      <c r="Q218" s="73">
        <f t="shared" si="333"/>
        <v>0</v>
      </c>
      <c r="R218" s="73">
        <f t="shared" si="333"/>
        <v>0</v>
      </c>
      <c r="S218" s="73">
        <f t="shared" si="333"/>
        <v>0</v>
      </c>
      <c r="T218" s="73">
        <f t="shared" si="333"/>
        <v>0</v>
      </c>
      <c r="U218" s="73">
        <f t="shared" si="333"/>
        <v>0</v>
      </c>
      <c r="V218" s="73">
        <f t="shared" si="333"/>
        <v>0</v>
      </c>
      <c r="W218" s="73">
        <f t="shared" si="333"/>
        <v>0</v>
      </c>
      <c r="X218" s="73">
        <f t="shared" si="333"/>
        <v>0</v>
      </c>
      <c r="Y218" s="244">
        <f t="shared" si="325"/>
        <v>0</v>
      </c>
      <c r="Z218" s="244">
        <f t="shared" si="326"/>
        <v>0</v>
      </c>
      <c r="AA218" s="73">
        <f t="shared" si="327"/>
        <v>0</v>
      </c>
      <c r="AB218" s="73">
        <f t="shared" si="327"/>
        <v>0</v>
      </c>
      <c r="AC218" s="73">
        <f t="shared" si="327"/>
        <v>0</v>
      </c>
      <c r="AD218" s="73">
        <f t="shared" si="327"/>
        <v>0</v>
      </c>
      <c r="AE218" s="244">
        <f t="shared" si="328"/>
        <v>0</v>
      </c>
      <c r="AF218" s="244">
        <f t="shared" si="329"/>
        <v>0</v>
      </c>
      <c r="AG218" s="71">
        <f t="shared" si="295"/>
        <v>0</v>
      </c>
      <c r="AH218" s="65"/>
    </row>
    <row r="219" spans="1:34" s="64" customFormat="1" ht="14.25" customHeight="1" thickBot="1">
      <c r="A219" s="75" t="s">
        <v>73</v>
      </c>
      <c r="B219" s="63">
        <v>8</v>
      </c>
      <c r="C219" s="253">
        <f t="shared" si="320"/>
        <v>0</v>
      </c>
      <c r="D219" s="252">
        <f t="shared" si="321"/>
        <v>0</v>
      </c>
      <c r="E219" s="73">
        <f t="shared" ref="E219:L219" si="334">+E137+E178</f>
        <v>0</v>
      </c>
      <c r="F219" s="73">
        <f t="shared" si="334"/>
        <v>0</v>
      </c>
      <c r="G219" s="73">
        <f t="shared" si="334"/>
        <v>0</v>
      </c>
      <c r="H219" s="73">
        <f t="shared" si="334"/>
        <v>0</v>
      </c>
      <c r="I219" s="73">
        <f t="shared" si="334"/>
        <v>0</v>
      </c>
      <c r="J219" s="73">
        <f t="shared" si="334"/>
        <v>0</v>
      </c>
      <c r="K219" s="73">
        <f t="shared" si="334"/>
        <v>0</v>
      </c>
      <c r="L219" s="73">
        <f t="shared" si="334"/>
        <v>0</v>
      </c>
      <c r="M219" s="244">
        <f t="shared" si="323"/>
        <v>0</v>
      </c>
      <c r="N219" s="244">
        <f t="shared" si="323"/>
        <v>0</v>
      </c>
      <c r="O219" s="73">
        <f t="shared" ref="O219:X219" si="335">+O137+O178</f>
        <v>0</v>
      </c>
      <c r="P219" s="73">
        <f t="shared" si="335"/>
        <v>0</v>
      </c>
      <c r="Q219" s="73">
        <f t="shared" si="335"/>
        <v>0</v>
      </c>
      <c r="R219" s="73">
        <f t="shared" si="335"/>
        <v>0</v>
      </c>
      <c r="S219" s="73">
        <f t="shared" si="335"/>
        <v>0</v>
      </c>
      <c r="T219" s="73">
        <f t="shared" si="335"/>
        <v>0</v>
      </c>
      <c r="U219" s="73">
        <f t="shared" si="335"/>
        <v>0</v>
      </c>
      <c r="V219" s="73">
        <f t="shared" si="335"/>
        <v>0</v>
      </c>
      <c r="W219" s="73">
        <f t="shared" si="335"/>
        <v>0</v>
      </c>
      <c r="X219" s="73">
        <f t="shared" si="335"/>
        <v>0</v>
      </c>
      <c r="Y219" s="244">
        <f t="shared" si="325"/>
        <v>0</v>
      </c>
      <c r="Z219" s="244">
        <f t="shared" si="326"/>
        <v>0</v>
      </c>
      <c r="AA219" s="73">
        <f t="shared" si="327"/>
        <v>0</v>
      </c>
      <c r="AB219" s="73">
        <f t="shared" si="327"/>
        <v>0</v>
      </c>
      <c r="AC219" s="73">
        <f t="shared" si="327"/>
        <v>0</v>
      </c>
      <c r="AD219" s="73">
        <f t="shared" si="327"/>
        <v>0</v>
      </c>
      <c r="AE219" s="244">
        <f t="shared" si="328"/>
        <v>0</v>
      </c>
      <c r="AF219" s="244">
        <f t="shared" si="329"/>
        <v>0</v>
      </c>
      <c r="AG219" s="71">
        <f t="shared" si="295"/>
        <v>0</v>
      </c>
      <c r="AH219" s="65"/>
    </row>
    <row r="220" spans="1:34" s="64" customFormat="1" ht="13.5" customHeight="1" thickBot="1">
      <c r="A220" s="75" t="s">
        <v>74</v>
      </c>
      <c r="B220" s="63">
        <v>9</v>
      </c>
      <c r="C220" s="253">
        <f t="shared" si="320"/>
        <v>0</v>
      </c>
      <c r="D220" s="252">
        <f t="shared" si="321"/>
        <v>0</v>
      </c>
      <c r="E220" s="73">
        <f t="shared" ref="E220:L220" si="336">+E138+E179</f>
        <v>0</v>
      </c>
      <c r="F220" s="73">
        <f t="shared" si="336"/>
        <v>0</v>
      </c>
      <c r="G220" s="73">
        <f t="shared" si="336"/>
        <v>0</v>
      </c>
      <c r="H220" s="73">
        <f t="shared" si="336"/>
        <v>0</v>
      </c>
      <c r="I220" s="73">
        <f t="shared" si="336"/>
        <v>0</v>
      </c>
      <c r="J220" s="73">
        <f t="shared" si="336"/>
        <v>0</v>
      </c>
      <c r="K220" s="73">
        <f t="shared" si="336"/>
        <v>0</v>
      </c>
      <c r="L220" s="73">
        <f t="shared" si="336"/>
        <v>0</v>
      </c>
      <c r="M220" s="244">
        <f t="shared" si="323"/>
        <v>0</v>
      </c>
      <c r="N220" s="244">
        <f t="shared" si="323"/>
        <v>0</v>
      </c>
      <c r="O220" s="73">
        <f t="shared" ref="O220:X220" si="337">+O138+O179</f>
        <v>0</v>
      </c>
      <c r="P220" s="73">
        <f t="shared" si="337"/>
        <v>0</v>
      </c>
      <c r="Q220" s="73">
        <f t="shared" si="337"/>
        <v>0</v>
      </c>
      <c r="R220" s="73">
        <f t="shared" si="337"/>
        <v>0</v>
      </c>
      <c r="S220" s="73">
        <f t="shared" si="337"/>
        <v>0</v>
      </c>
      <c r="T220" s="73">
        <f t="shared" si="337"/>
        <v>0</v>
      </c>
      <c r="U220" s="73">
        <f t="shared" si="337"/>
        <v>0</v>
      </c>
      <c r="V220" s="73">
        <f t="shared" si="337"/>
        <v>0</v>
      </c>
      <c r="W220" s="73">
        <f t="shared" si="337"/>
        <v>0</v>
      </c>
      <c r="X220" s="73">
        <f t="shared" si="337"/>
        <v>0</v>
      </c>
      <c r="Y220" s="244">
        <f t="shared" si="325"/>
        <v>0</v>
      </c>
      <c r="Z220" s="244">
        <f t="shared" si="326"/>
        <v>0</v>
      </c>
      <c r="AA220" s="73">
        <f t="shared" si="327"/>
        <v>0</v>
      </c>
      <c r="AB220" s="73">
        <f t="shared" si="327"/>
        <v>0</v>
      </c>
      <c r="AC220" s="73">
        <f t="shared" si="327"/>
        <v>0</v>
      </c>
      <c r="AD220" s="73">
        <f t="shared" si="327"/>
        <v>0</v>
      </c>
      <c r="AE220" s="244">
        <f t="shared" si="328"/>
        <v>0</v>
      </c>
      <c r="AF220" s="244">
        <f t="shared" si="329"/>
        <v>0</v>
      </c>
      <c r="AG220" s="71">
        <f t="shared" si="295"/>
        <v>0</v>
      </c>
      <c r="AH220" s="65"/>
    </row>
    <row r="221" spans="1:34" s="64" customFormat="1" ht="14.25" customHeight="1" thickBot="1">
      <c r="A221" s="75" t="s">
        <v>46</v>
      </c>
      <c r="B221" s="63">
        <v>10</v>
      </c>
      <c r="C221" s="253">
        <f t="shared" si="320"/>
        <v>0</v>
      </c>
      <c r="D221" s="252">
        <f t="shared" si="321"/>
        <v>0</v>
      </c>
      <c r="E221" s="73">
        <f t="shared" ref="E221:L221" si="338">+E139+E180</f>
        <v>0</v>
      </c>
      <c r="F221" s="73">
        <f t="shared" si="338"/>
        <v>0</v>
      </c>
      <c r="G221" s="73">
        <f t="shared" si="338"/>
        <v>0</v>
      </c>
      <c r="H221" s="73">
        <f t="shared" si="338"/>
        <v>0</v>
      </c>
      <c r="I221" s="73">
        <f t="shared" si="338"/>
        <v>0</v>
      </c>
      <c r="J221" s="73">
        <f t="shared" si="338"/>
        <v>0</v>
      </c>
      <c r="K221" s="73">
        <f t="shared" si="338"/>
        <v>0</v>
      </c>
      <c r="L221" s="73">
        <f t="shared" si="338"/>
        <v>0</v>
      </c>
      <c r="M221" s="244">
        <f t="shared" si="323"/>
        <v>0</v>
      </c>
      <c r="N221" s="244">
        <f t="shared" si="323"/>
        <v>0</v>
      </c>
      <c r="O221" s="73">
        <f t="shared" ref="O221:X221" si="339">+O139+O180</f>
        <v>0</v>
      </c>
      <c r="P221" s="73">
        <f t="shared" si="339"/>
        <v>0</v>
      </c>
      <c r="Q221" s="73">
        <f t="shared" si="339"/>
        <v>0</v>
      </c>
      <c r="R221" s="73">
        <f t="shared" si="339"/>
        <v>0</v>
      </c>
      <c r="S221" s="73">
        <f t="shared" si="339"/>
        <v>0</v>
      </c>
      <c r="T221" s="73">
        <f t="shared" si="339"/>
        <v>0</v>
      </c>
      <c r="U221" s="73">
        <f t="shared" si="339"/>
        <v>0</v>
      </c>
      <c r="V221" s="73">
        <f t="shared" si="339"/>
        <v>0</v>
      </c>
      <c r="W221" s="73">
        <f t="shared" si="339"/>
        <v>0</v>
      </c>
      <c r="X221" s="73">
        <f t="shared" si="339"/>
        <v>0</v>
      </c>
      <c r="Y221" s="244">
        <f t="shared" si="325"/>
        <v>0</v>
      </c>
      <c r="Z221" s="244">
        <f t="shared" si="326"/>
        <v>0</v>
      </c>
      <c r="AA221" s="73">
        <f t="shared" si="327"/>
        <v>0</v>
      </c>
      <c r="AB221" s="73">
        <f t="shared" si="327"/>
        <v>0</v>
      </c>
      <c r="AC221" s="73">
        <f t="shared" si="327"/>
        <v>0</v>
      </c>
      <c r="AD221" s="73">
        <f t="shared" si="327"/>
        <v>0</v>
      </c>
      <c r="AE221" s="244">
        <f t="shared" si="328"/>
        <v>0</v>
      </c>
      <c r="AF221" s="244">
        <f t="shared" si="329"/>
        <v>0</v>
      </c>
      <c r="AG221" s="71">
        <f t="shared" si="295"/>
        <v>0</v>
      </c>
      <c r="AH221" s="65"/>
    </row>
    <row r="222" spans="1:34" s="64" customFormat="1" ht="24.75" customHeight="1" thickBot="1">
      <c r="A222" s="62" t="s">
        <v>88</v>
      </c>
      <c r="B222" s="63">
        <v>11</v>
      </c>
      <c r="C222" s="253">
        <f>Y222+AE222</f>
        <v>0</v>
      </c>
      <c r="D222" s="253">
        <f>Z222+AF222</f>
        <v>0</v>
      </c>
      <c r="E222" s="244" t="s">
        <v>0</v>
      </c>
      <c r="F222" s="244" t="s">
        <v>0</v>
      </c>
      <c r="G222" s="244" t="s">
        <v>0</v>
      </c>
      <c r="H222" s="244" t="s">
        <v>0</v>
      </c>
      <c r="I222" s="244" t="s">
        <v>0</v>
      </c>
      <c r="J222" s="244" t="s">
        <v>0</v>
      </c>
      <c r="K222" s="244" t="s">
        <v>0</v>
      </c>
      <c r="L222" s="244" t="s">
        <v>0</v>
      </c>
      <c r="M222" s="244" t="s">
        <v>0</v>
      </c>
      <c r="N222" s="244" t="s">
        <v>0</v>
      </c>
      <c r="O222" s="73">
        <f t="shared" ref="O222:X222" si="340">+O140+O181</f>
        <v>0</v>
      </c>
      <c r="P222" s="73">
        <f t="shared" si="340"/>
        <v>0</v>
      </c>
      <c r="Q222" s="73">
        <f t="shared" si="340"/>
        <v>0</v>
      </c>
      <c r="R222" s="73">
        <f t="shared" si="340"/>
        <v>0</v>
      </c>
      <c r="S222" s="73">
        <f t="shared" si="340"/>
        <v>0</v>
      </c>
      <c r="T222" s="73">
        <f t="shared" si="340"/>
        <v>0</v>
      </c>
      <c r="U222" s="73">
        <f t="shared" si="340"/>
        <v>0</v>
      </c>
      <c r="V222" s="73">
        <f t="shared" si="340"/>
        <v>0</v>
      </c>
      <c r="W222" s="73">
        <f t="shared" si="340"/>
        <v>0</v>
      </c>
      <c r="X222" s="73">
        <f t="shared" si="340"/>
        <v>0</v>
      </c>
      <c r="Y222" s="244">
        <f t="shared" si="325"/>
        <v>0</v>
      </c>
      <c r="Z222" s="244">
        <f t="shared" si="326"/>
        <v>0</v>
      </c>
      <c r="AA222" s="73">
        <f t="shared" si="327"/>
        <v>0</v>
      </c>
      <c r="AB222" s="73">
        <f t="shared" si="327"/>
        <v>0</v>
      </c>
      <c r="AC222" s="73">
        <f t="shared" si="327"/>
        <v>0</v>
      </c>
      <c r="AD222" s="73">
        <f t="shared" si="327"/>
        <v>0</v>
      </c>
      <c r="AE222" s="244">
        <f t="shared" si="328"/>
        <v>0</v>
      </c>
      <c r="AF222" s="244">
        <f t="shared" si="329"/>
        <v>0</v>
      </c>
      <c r="AG222" s="71">
        <f>IF(Z222&gt;Y222,"5-9 классах девочки превышают всего детей",IF(AF222&gt;AE222,"10-11 классах девочки превышают всего детей",))</f>
        <v>0</v>
      </c>
      <c r="AH222" s="65"/>
    </row>
    <row r="223" spans="1:34" s="64" customFormat="1" ht="23.25" customHeight="1" thickBot="1">
      <c r="A223" s="62" t="s">
        <v>47</v>
      </c>
      <c r="B223" s="63">
        <v>12</v>
      </c>
      <c r="C223" s="253">
        <f>+Y223+AE223</f>
        <v>0</v>
      </c>
      <c r="D223" s="253">
        <f>+Z223+AF223</f>
        <v>0</v>
      </c>
      <c r="E223" s="244" t="s">
        <v>0</v>
      </c>
      <c r="F223" s="244" t="s">
        <v>0</v>
      </c>
      <c r="G223" s="244" t="s">
        <v>0</v>
      </c>
      <c r="H223" s="244" t="s">
        <v>0</v>
      </c>
      <c r="I223" s="244" t="s">
        <v>0</v>
      </c>
      <c r="J223" s="244" t="s">
        <v>0</v>
      </c>
      <c r="K223" s="244" t="s">
        <v>0</v>
      </c>
      <c r="L223" s="244" t="s">
        <v>0</v>
      </c>
      <c r="M223" s="244" t="s">
        <v>0</v>
      </c>
      <c r="N223" s="244" t="s">
        <v>0</v>
      </c>
      <c r="O223" s="73">
        <f t="shared" ref="O223:X223" si="341">+O141+O182</f>
        <v>0</v>
      </c>
      <c r="P223" s="73">
        <f t="shared" si="341"/>
        <v>0</v>
      </c>
      <c r="Q223" s="73">
        <f t="shared" si="341"/>
        <v>0</v>
      </c>
      <c r="R223" s="73">
        <f t="shared" si="341"/>
        <v>0</v>
      </c>
      <c r="S223" s="73">
        <f t="shared" si="341"/>
        <v>0</v>
      </c>
      <c r="T223" s="73">
        <f t="shared" si="341"/>
        <v>0</v>
      </c>
      <c r="U223" s="73">
        <f t="shared" si="341"/>
        <v>0</v>
      </c>
      <c r="V223" s="73">
        <f t="shared" si="341"/>
        <v>0</v>
      </c>
      <c r="W223" s="73">
        <f t="shared" si="341"/>
        <v>0</v>
      </c>
      <c r="X223" s="73">
        <f t="shared" si="341"/>
        <v>0</v>
      </c>
      <c r="Y223" s="244">
        <f t="shared" si="325"/>
        <v>0</v>
      </c>
      <c r="Z223" s="244">
        <f t="shared" si="326"/>
        <v>0</v>
      </c>
      <c r="AA223" s="73">
        <f t="shared" si="327"/>
        <v>0</v>
      </c>
      <c r="AB223" s="73">
        <f t="shared" si="327"/>
        <v>0</v>
      </c>
      <c r="AC223" s="73">
        <f t="shared" si="327"/>
        <v>0</v>
      </c>
      <c r="AD223" s="73">
        <f t="shared" si="327"/>
        <v>0</v>
      </c>
      <c r="AE223" s="244">
        <f t="shared" si="328"/>
        <v>0</v>
      </c>
      <c r="AF223" s="244">
        <f t="shared" si="329"/>
        <v>0</v>
      </c>
      <c r="AG223" s="71">
        <f>IF(Z223&gt;Y223,"5-9 классах девочки превышают всего детей",IF(AF223&gt;AE223,"10-11 классах девочки превышают всего детей",))</f>
        <v>0</v>
      </c>
      <c r="AH223" s="65"/>
    </row>
    <row r="224" spans="1:34" s="64" customFormat="1" ht="18" customHeight="1" thickBot="1">
      <c r="A224" s="62" t="s">
        <v>48</v>
      </c>
      <c r="B224" s="63">
        <v>13</v>
      </c>
      <c r="C224" s="253">
        <f>+AE224</f>
        <v>0</v>
      </c>
      <c r="D224" s="253">
        <f>+AF224</f>
        <v>0</v>
      </c>
      <c r="E224" s="244" t="s">
        <v>0</v>
      </c>
      <c r="F224" s="244" t="s">
        <v>0</v>
      </c>
      <c r="G224" s="244" t="s">
        <v>0</v>
      </c>
      <c r="H224" s="244" t="s">
        <v>0</v>
      </c>
      <c r="I224" s="244" t="s">
        <v>0</v>
      </c>
      <c r="J224" s="244" t="s">
        <v>0</v>
      </c>
      <c r="K224" s="244" t="s">
        <v>0</v>
      </c>
      <c r="L224" s="244" t="s">
        <v>0</v>
      </c>
      <c r="M224" s="244" t="s">
        <v>0</v>
      </c>
      <c r="N224" s="244" t="s">
        <v>0</v>
      </c>
      <c r="O224" s="244" t="s">
        <v>0</v>
      </c>
      <c r="P224" s="244" t="s">
        <v>0</v>
      </c>
      <c r="Q224" s="244" t="s">
        <v>0</v>
      </c>
      <c r="R224" s="244" t="s">
        <v>0</v>
      </c>
      <c r="S224" s="244" t="s">
        <v>0</v>
      </c>
      <c r="T224" s="244" t="s">
        <v>0</v>
      </c>
      <c r="U224" s="244" t="s">
        <v>0</v>
      </c>
      <c r="V224" s="244" t="s">
        <v>0</v>
      </c>
      <c r="W224" s="244" t="s">
        <v>0</v>
      </c>
      <c r="X224" s="244" t="s">
        <v>0</v>
      </c>
      <c r="Y224" s="244" t="s">
        <v>0</v>
      </c>
      <c r="Z224" s="244" t="s">
        <v>0</v>
      </c>
      <c r="AA224" s="73">
        <f t="shared" si="327"/>
        <v>0</v>
      </c>
      <c r="AB224" s="73">
        <f t="shared" si="327"/>
        <v>0</v>
      </c>
      <c r="AC224" s="73">
        <f t="shared" si="327"/>
        <v>0</v>
      </c>
      <c r="AD224" s="73">
        <f t="shared" si="327"/>
        <v>0</v>
      </c>
      <c r="AE224" s="244">
        <f t="shared" si="328"/>
        <v>0</v>
      </c>
      <c r="AF224" s="244">
        <f t="shared" si="329"/>
        <v>0</v>
      </c>
      <c r="AG224" s="71">
        <f>IF(AF224&gt;AE224,"10-11 классах девочки превышают всего детей",)</f>
        <v>0</v>
      </c>
      <c r="AH224" s="65"/>
    </row>
    <row r="225" spans="1:34" s="64" customFormat="1" ht="24.75" customHeight="1" thickBot="1">
      <c r="A225" s="62" t="s">
        <v>75</v>
      </c>
      <c r="B225" s="63">
        <v>14</v>
      </c>
      <c r="C225" s="253">
        <f>+Y225+AE225</f>
        <v>0</v>
      </c>
      <c r="D225" s="253">
        <f>+Z225+AF225</f>
        <v>0</v>
      </c>
      <c r="E225" s="244" t="s">
        <v>0</v>
      </c>
      <c r="F225" s="244" t="s">
        <v>0</v>
      </c>
      <c r="G225" s="244" t="s">
        <v>0</v>
      </c>
      <c r="H225" s="244" t="s">
        <v>0</v>
      </c>
      <c r="I225" s="244" t="s">
        <v>0</v>
      </c>
      <c r="J225" s="244" t="s">
        <v>0</v>
      </c>
      <c r="K225" s="244" t="s">
        <v>0</v>
      </c>
      <c r="L225" s="244" t="s">
        <v>0</v>
      </c>
      <c r="M225" s="244" t="s">
        <v>0</v>
      </c>
      <c r="N225" s="244" t="s">
        <v>0</v>
      </c>
      <c r="O225" s="73">
        <f t="shared" ref="O225:X225" si="342">+O143+O184</f>
        <v>0</v>
      </c>
      <c r="P225" s="73">
        <f t="shared" si="342"/>
        <v>0</v>
      </c>
      <c r="Q225" s="73">
        <f t="shared" si="342"/>
        <v>0</v>
      </c>
      <c r="R225" s="73">
        <f t="shared" si="342"/>
        <v>0</v>
      </c>
      <c r="S225" s="73">
        <f t="shared" si="342"/>
        <v>0</v>
      </c>
      <c r="T225" s="73">
        <f t="shared" si="342"/>
        <v>0</v>
      </c>
      <c r="U225" s="73">
        <f t="shared" si="342"/>
        <v>0</v>
      </c>
      <c r="V225" s="73">
        <f t="shared" si="342"/>
        <v>0</v>
      </c>
      <c r="W225" s="73">
        <f t="shared" si="342"/>
        <v>0</v>
      </c>
      <c r="X225" s="73">
        <f t="shared" si="342"/>
        <v>0</v>
      </c>
      <c r="Y225" s="244">
        <f t="shared" ref="Y225:Y231" si="343">+O225+Q225+S225+U225+W225</f>
        <v>0</v>
      </c>
      <c r="Z225" s="244">
        <f t="shared" ref="Z225:Z231" si="344">+P225+R225+T225+V225+X225</f>
        <v>0</v>
      </c>
      <c r="AA225" s="73">
        <f t="shared" si="327"/>
        <v>0</v>
      </c>
      <c r="AB225" s="73">
        <f t="shared" si="327"/>
        <v>0</v>
      </c>
      <c r="AC225" s="73">
        <f t="shared" si="327"/>
        <v>0</v>
      </c>
      <c r="AD225" s="73">
        <f t="shared" si="327"/>
        <v>0</v>
      </c>
      <c r="AE225" s="244">
        <f t="shared" si="328"/>
        <v>0</v>
      </c>
      <c r="AF225" s="244">
        <f t="shared" si="329"/>
        <v>0</v>
      </c>
      <c r="AG225" s="71">
        <f>IF(Z225&gt;Y225,"5-9 классах девочки превышают всего детей",IF(AF225&gt;AE225,"10-11 классах девочки превышают всего детей",))</f>
        <v>0</v>
      </c>
      <c r="AH225" s="65"/>
    </row>
    <row r="226" spans="1:34" s="64" customFormat="1" ht="34.5" customHeight="1" thickBot="1">
      <c r="A226" s="62" t="s">
        <v>83</v>
      </c>
      <c r="B226" s="63">
        <v>15</v>
      </c>
      <c r="C226" s="253">
        <f t="shared" ref="C226:C231" si="345">+M226+Y226+AE226</f>
        <v>0</v>
      </c>
      <c r="D226" s="253">
        <f t="shared" ref="D226:D231" si="346">+N226+Z226+AF226</f>
        <v>0</v>
      </c>
      <c r="E226" s="73">
        <f t="shared" ref="E226:L226" si="347">+E144+E185</f>
        <v>0</v>
      </c>
      <c r="F226" s="73">
        <f t="shared" si="347"/>
        <v>0</v>
      </c>
      <c r="G226" s="73">
        <f t="shared" si="347"/>
        <v>0</v>
      </c>
      <c r="H226" s="73">
        <f t="shared" si="347"/>
        <v>0</v>
      </c>
      <c r="I226" s="73">
        <f t="shared" si="347"/>
        <v>0</v>
      </c>
      <c r="J226" s="73">
        <f t="shared" si="347"/>
        <v>0</v>
      </c>
      <c r="K226" s="73">
        <f t="shared" si="347"/>
        <v>0</v>
      </c>
      <c r="L226" s="73">
        <f t="shared" si="347"/>
        <v>0</v>
      </c>
      <c r="M226" s="244">
        <f t="shared" ref="M226:M231" si="348">+E226+G226+I226+K226</f>
        <v>0</v>
      </c>
      <c r="N226" s="244">
        <f t="shared" ref="N226:N231" si="349">+F226+H226+J226+L226</f>
        <v>0</v>
      </c>
      <c r="O226" s="73">
        <f t="shared" ref="O226:X226" si="350">+O144+O185</f>
        <v>0</v>
      </c>
      <c r="P226" s="73">
        <f t="shared" si="350"/>
        <v>0</v>
      </c>
      <c r="Q226" s="73">
        <f t="shared" si="350"/>
        <v>0</v>
      </c>
      <c r="R226" s="73">
        <f t="shared" si="350"/>
        <v>0</v>
      </c>
      <c r="S226" s="73">
        <f t="shared" si="350"/>
        <v>0</v>
      </c>
      <c r="T226" s="73">
        <f t="shared" si="350"/>
        <v>0</v>
      </c>
      <c r="U226" s="73">
        <f t="shared" si="350"/>
        <v>0</v>
      </c>
      <c r="V226" s="73">
        <f t="shared" si="350"/>
        <v>0</v>
      </c>
      <c r="W226" s="73">
        <f t="shared" si="350"/>
        <v>0</v>
      </c>
      <c r="X226" s="73">
        <f t="shared" si="350"/>
        <v>0</v>
      </c>
      <c r="Y226" s="244">
        <f t="shared" si="343"/>
        <v>0</v>
      </c>
      <c r="Z226" s="244">
        <f t="shared" si="344"/>
        <v>0</v>
      </c>
      <c r="AA226" s="73">
        <f t="shared" si="327"/>
        <v>0</v>
      </c>
      <c r="AB226" s="73">
        <f t="shared" si="327"/>
        <v>0</v>
      </c>
      <c r="AC226" s="73">
        <f t="shared" si="327"/>
        <v>0</v>
      </c>
      <c r="AD226" s="73">
        <f t="shared" si="327"/>
        <v>0</v>
      </c>
      <c r="AE226" s="244">
        <f t="shared" si="328"/>
        <v>0</v>
      </c>
      <c r="AF226" s="244">
        <f t="shared" si="329"/>
        <v>0</v>
      </c>
      <c r="AG226" s="71">
        <f t="shared" ref="AG226:AG232" si="351">IF((M226&lt;N226),"1-4 классах девочки превышают всего детей",IF(Z226&gt;Y226,"5-9 классах девочки превышают всего детей",IF(AF226&gt;AE226,"10-11 классах девочки превышают всего детей",)))</f>
        <v>0</v>
      </c>
      <c r="AH226" s="65"/>
    </row>
    <row r="227" spans="1:34" s="64" customFormat="1" ht="24" customHeight="1" thickBot="1">
      <c r="A227" s="62" t="s">
        <v>49</v>
      </c>
      <c r="B227" s="63">
        <v>16</v>
      </c>
      <c r="C227" s="253">
        <f t="shared" si="345"/>
        <v>0</v>
      </c>
      <c r="D227" s="253">
        <f t="shared" si="346"/>
        <v>0</v>
      </c>
      <c r="E227" s="73">
        <f t="shared" ref="E227:L227" si="352">+E145+E186</f>
        <v>0</v>
      </c>
      <c r="F227" s="73">
        <f t="shared" si="352"/>
        <v>0</v>
      </c>
      <c r="G227" s="73">
        <f t="shared" si="352"/>
        <v>0</v>
      </c>
      <c r="H227" s="73">
        <f t="shared" si="352"/>
        <v>0</v>
      </c>
      <c r="I227" s="73">
        <f t="shared" si="352"/>
        <v>0</v>
      </c>
      <c r="J227" s="73">
        <f t="shared" si="352"/>
        <v>0</v>
      </c>
      <c r="K227" s="73">
        <f t="shared" si="352"/>
        <v>0</v>
      </c>
      <c r="L227" s="73">
        <f t="shared" si="352"/>
        <v>0</v>
      </c>
      <c r="M227" s="244">
        <f t="shared" si="348"/>
        <v>0</v>
      </c>
      <c r="N227" s="244">
        <f t="shared" si="349"/>
        <v>0</v>
      </c>
      <c r="O227" s="73">
        <f t="shared" ref="O227:X227" si="353">+O145+O186</f>
        <v>0</v>
      </c>
      <c r="P227" s="73">
        <f t="shared" si="353"/>
        <v>0</v>
      </c>
      <c r="Q227" s="73">
        <f t="shared" si="353"/>
        <v>0</v>
      </c>
      <c r="R227" s="73">
        <f t="shared" si="353"/>
        <v>0</v>
      </c>
      <c r="S227" s="73">
        <f t="shared" si="353"/>
        <v>0</v>
      </c>
      <c r="T227" s="73">
        <f t="shared" si="353"/>
        <v>0</v>
      </c>
      <c r="U227" s="73">
        <f t="shared" si="353"/>
        <v>0</v>
      </c>
      <c r="V227" s="73">
        <f t="shared" si="353"/>
        <v>0</v>
      </c>
      <c r="W227" s="73">
        <f t="shared" si="353"/>
        <v>0</v>
      </c>
      <c r="X227" s="73">
        <f t="shared" si="353"/>
        <v>0</v>
      </c>
      <c r="Y227" s="244">
        <f t="shared" si="343"/>
        <v>0</v>
      </c>
      <c r="Z227" s="244">
        <f t="shared" si="344"/>
        <v>0</v>
      </c>
      <c r="AA227" s="73">
        <f t="shared" si="327"/>
        <v>0</v>
      </c>
      <c r="AB227" s="73">
        <f t="shared" si="327"/>
        <v>0</v>
      </c>
      <c r="AC227" s="73">
        <f t="shared" si="327"/>
        <v>0</v>
      </c>
      <c r="AD227" s="73">
        <f t="shared" si="327"/>
        <v>0</v>
      </c>
      <c r="AE227" s="244">
        <f t="shared" si="328"/>
        <v>0</v>
      </c>
      <c r="AF227" s="244">
        <f t="shared" si="329"/>
        <v>0</v>
      </c>
      <c r="AG227" s="71">
        <f t="shared" si="351"/>
        <v>0</v>
      </c>
      <c r="AH227" s="65"/>
    </row>
    <row r="228" spans="1:34" s="64" customFormat="1" ht="13.5" thickBot="1">
      <c r="A228" s="62" t="s">
        <v>50</v>
      </c>
      <c r="B228" s="63">
        <v>17</v>
      </c>
      <c r="C228" s="253">
        <f t="shared" si="345"/>
        <v>0</v>
      </c>
      <c r="D228" s="253">
        <f t="shared" si="346"/>
        <v>0</v>
      </c>
      <c r="E228" s="73">
        <f t="shared" ref="E228:L228" si="354">+E146+E187</f>
        <v>0</v>
      </c>
      <c r="F228" s="73">
        <f t="shared" si="354"/>
        <v>0</v>
      </c>
      <c r="G228" s="73">
        <f t="shared" si="354"/>
        <v>0</v>
      </c>
      <c r="H228" s="73">
        <f t="shared" si="354"/>
        <v>0</v>
      </c>
      <c r="I228" s="73">
        <f t="shared" si="354"/>
        <v>0</v>
      </c>
      <c r="J228" s="73">
        <f t="shared" si="354"/>
        <v>0</v>
      </c>
      <c r="K228" s="73">
        <f t="shared" si="354"/>
        <v>0</v>
      </c>
      <c r="L228" s="73">
        <f t="shared" si="354"/>
        <v>0</v>
      </c>
      <c r="M228" s="244">
        <f t="shared" si="348"/>
        <v>0</v>
      </c>
      <c r="N228" s="244">
        <f t="shared" si="349"/>
        <v>0</v>
      </c>
      <c r="O228" s="73">
        <f t="shared" ref="O228:X228" si="355">+O146+O187</f>
        <v>0</v>
      </c>
      <c r="P228" s="73">
        <f t="shared" si="355"/>
        <v>0</v>
      </c>
      <c r="Q228" s="73">
        <f t="shared" si="355"/>
        <v>0</v>
      </c>
      <c r="R228" s="73">
        <f t="shared" si="355"/>
        <v>0</v>
      </c>
      <c r="S228" s="73">
        <f t="shared" si="355"/>
        <v>0</v>
      </c>
      <c r="T228" s="73">
        <f t="shared" si="355"/>
        <v>0</v>
      </c>
      <c r="U228" s="73">
        <f t="shared" si="355"/>
        <v>0</v>
      </c>
      <c r="V228" s="73">
        <f t="shared" si="355"/>
        <v>0</v>
      </c>
      <c r="W228" s="73">
        <f t="shared" si="355"/>
        <v>0</v>
      </c>
      <c r="X228" s="73">
        <f t="shared" si="355"/>
        <v>0</v>
      </c>
      <c r="Y228" s="244">
        <f t="shared" si="343"/>
        <v>0</v>
      </c>
      <c r="Z228" s="244">
        <f t="shared" si="344"/>
        <v>0</v>
      </c>
      <c r="AA228" s="73">
        <f t="shared" si="327"/>
        <v>0</v>
      </c>
      <c r="AB228" s="73">
        <f t="shared" si="327"/>
        <v>0</v>
      </c>
      <c r="AC228" s="73">
        <f t="shared" si="327"/>
        <v>0</v>
      </c>
      <c r="AD228" s="73">
        <f t="shared" si="327"/>
        <v>0</v>
      </c>
      <c r="AE228" s="244">
        <f t="shared" si="328"/>
        <v>0</v>
      </c>
      <c r="AF228" s="244">
        <f t="shared" si="329"/>
        <v>0</v>
      </c>
      <c r="AG228" s="71">
        <f t="shared" si="351"/>
        <v>0</v>
      </c>
      <c r="AH228" s="65"/>
    </row>
    <row r="229" spans="1:34" s="64" customFormat="1" ht="13.5" thickBot="1">
      <c r="A229" s="62" t="s">
        <v>51</v>
      </c>
      <c r="B229" s="63">
        <v>18</v>
      </c>
      <c r="C229" s="253">
        <f t="shared" si="345"/>
        <v>0</v>
      </c>
      <c r="D229" s="253">
        <f t="shared" si="346"/>
        <v>0</v>
      </c>
      <c r="E229" s="73">
        <f t="shared" ref="E229:L229" si="356">+E147+E188</f>
        <v>0</v>
      </c>
      <c r="F229" s="73">
        <f t="shared" si="356"/>
        <v>0</v>
      </c>
      <c r="G229" s="73">
        <f t="shared" si="356"/>
        <v>0</v>
      </c>
      <c r="H229" s="73">
        <f t="shared" si="356"/>
        <v>0</v>
      </c>
      <c r="I229" s="73">
        <f t="shared" si="356"/>
        <v>0</v>
      </c>
      <c r="J229" s="73">
        <f t="shared" si="356"/>
        <v>0</v>
      </c>
      <c r="K229" s="73">
        <f t="shared" si="356"/>
        <v>0</v>
      </c>
      <c r="L229" s="73">
        <f t="shared" si="356"/>
        <v>0</v>
      </c>
      <c r="M229" s="244">
        <f t="shared" si="348"/>
        <v>0</v>
      </c>
      <c r="N229" s="244">
        <f t="shared" si="349"/>
        <v>0</v>
      </c>
      <c r="O229" s="73">
        <f t="shared" ref="O229:X229" si="357">+O147+O188</f>
        <v>0</v>
      </c>
      <c r="P229" s="73">
        <f t="shared" si="357"/>
        <v>0</v>
      </c>
      <c r="Q229" s="73">
        <f t="shared" si="357"/>
        <v>0</v>
      </c>
      <c r="R229" s="73">
        <f t="shared" si="357"/>
        <v>0</v>
      </c>
      <c r="S229" s="73">
        <f t="shared" si="357"/>
        <v>0</v>
      </c>
      <c r="T229" s="73">
        <f t="shared" si="357"/>
        <v>0</v>
      </c>
      <c r="U229" s="73">
        <f t="shared" si="357"/>
        <v>0</v>
      </c>
      <c r="V229" s="73">
        <f t="shared" si="357"/>
        <v>0</v>
      </c>
      <c r="W229" s="73">
        <f t="shared" si="357"/>
        <v>0</v>
      </c>
      <c r="X229" s="73">
        <f t="shared" si="357"/>
        <v>0</v>
      </c>
      <c r="Y229" s="244">
        <f t="shared" si="343"/>
        <v>0</v>
      </c>
      <c r="Z229" s="244">
        <f t="shared" si="344"/>
        <v>0</v>
      </c>
      <c r="AA229" s="73">
        <f t="shared" si="327"/>
        <v>0</v>
      </c>
      <c r="AB229" s="73">
        <f t="shared" si="327"/>
        <v>0</v>
      </c>
      <c r="AC229" s="73">
        <f t="shared" si="327"/>
        <v>0</v>
      </c>
      <c r="AD229" s="73">
        <f t="shared" si="327"/>
        <v>0</v>
      </c>
      <c r="AE229" s="244">
        <f t="shared" si="328"/>
        <v>0</v>
      </c>
      <c r="AF229" s="244">
        <f t="shared" si="329"/>
        <v>0</v>
      </c>
      <c r="AG229" s="71">
        <f t="shared" si="351"/>
        <v>0</v>
      </c>
      <c r="AH229" s="65"/>
    </row>
    <row r="230" spans="1:34" s="64" customFormat="1" ht="26.25" customHeight="1" thickBot="1">
      <c r="A230" s="62" t="s">
        <v>52</v>
      </c>
      <c r="B230" s="63">
        <v>19</v>
      </c>
      <c r="C230" s="253">
        <f t="shared" si="345"/>
        <v>0</v>
      </c>
      <c r="D230" s="253">
        <f t="shared" si="346"/>
        <v>0</v>
      </c>
      <c r="E230" s="73">
        <f t="shared" ref="E230:L230" si="358">+E148+E189</f>
        <v>0</v>
      </c>
      <c r="F230" s="73">
        <f t="shared" si="358"/>
        <v>0</v>
      </c>
      <c r="G230" s="73">
        <f t="shared" si="358"/>
        <v>0</v>
      </c>
      <c r="H230" s="73">
        <f t="shared" si="358"/>
        <v>0</v>
      </c>
      <c r="I230" s="73">
        <f t="shared" si="358"/>
        <v>0</v>
      </c>
      <c r="J230" s="73">
        <f t="shared" si="358"/>
        <v>0</v>
      </c>
      <c r="K230" s="73">
        <f t="shared" si="358"/>
        <v>0</v>
      </c>
      <c r="L230" s="73">
        <f t="shared" si="358"/>
        <v>0</v>
      </c>
      <c r="M230" s="244">
        <f t="shared" si="348"/>
        <v>0</v>
      </c>
      <c r="N230" s="244">
        <f t="shared" si="349"/>
        <v>0</v>
      </c>
      <c r="O230" s="73">
        <f t="shared" ref="O230:X230" si="359">+O148+O189</f>
        <v>0</v>
      </c>
      <c r="P230" s="73">
        <f t="shared" si="359"/>
        <v>0</v>
      </c>
      <c r="Q230" s="73">
        <f t="shared" si="359"/>
        <v>0</v>
      </c>
      <c r="R230" s="73">
        <f t="shared" si="359"/>
        <v>0</v>
      </c>
      <c r="S230" s="73">
        <f t="shared" si="359"/>
        <v>0</v>
      </c>
      <c r="T230" s="73">
        <f t="shared" si="359"/>
        <v>0</v>
      </c>
      <c r="U230" s="73">
        <f t="shared" si="359"/>
        <v>0</v>
      </c>
      <c r="V230" s="73">
        <f t="shared" si="359"/>
        <v>0</v>
      </c>
      <c r="W230" s="73">
        <f t="shared" si="359"/>
        <v>0</v>
      </c>
      <c r="X230" s="73">
        <f t="shared" si="359"/>
        <v>0</v>
      </c>
      <c r="Y230" s="244">
        <f t="shared" si="343"/>
        <v>0</v>
      </c>
      <c r="Z230" s="244">
        <f t="shared" si="344"/>
        <v>0</v>
      </c>
      <c r="AA230" s="73">
        <f t="shared" si="327"/>
        <v>0</v>
      </c>
      <c r="AB230" s="73">
        <f t="shared" si="327"/>
        <v>0</v>
      </c>
      <c r="AC230" s="73">
        <f t="shared" si="327"/>
        <v>0</v>
      </c>
      <c r="AD230" s="73">
        <f t="shared" si="327"/>
        <v>0</v>
      </c>
      <c r="AE230" s="244">
        <f t="shared" si="328"/>
        <v>0</v>
      </c>
      <c r="AF230" s="244">
        <f t="shared" si="329"/>
        <v>0</v>
      </c>
      <c r="AG230" s="71">
        <f t="shared" si="351"/>
        <v>0</v>
      </c>
      <c r="AH230" s="65"/>
    </row>
    <row r="231" spans="1:34" s="64" customFormat="1" ht="14.25" customHeight="1" thickBot="1">
      <c r="A231" s="62" t="s">
        <v>53</v>
      </c>
      <c r="B231" s="63">
        <v>20</v>
      </c>
      <c r="C231" s="253">
        <f t="shared" si="345"/>
        <v>0</v>
      </c>
      <c r="D231" s="253">
        <f t="shared" si="346"/>
        <v>0</v>
      </c>
      <c r="E231" s="73">
        <f t="shared" ref="E231:L231" si="360">+E149+E190</f>
        <v>0</v>
      </c>
      <c r="F231" s="73">
        <f t="shared" si="360"/>
        <v>0</v>
      </c>
      <c r="G231" s="73">
        <f t="shared" si="360"/>
        <v>0</v>
      </c>
      <c r="H231" s="73">
        <f t="shared" si="360"/>
        <v>0</v>
      </c>
      <c r="I231" s="73">
        <f t="shared" si="360"/>
        <v>0</v>
      </c>
      <c r="J231" s="73">
        <f t="shared" si="360"/>
        <v>0</v>
      </c>
      <c r="K231" s="73">
        <f t="shared" si="360"/>
        <v>0</v>
      </c>
      <c r="L231" s="73">
        <f t="shared" si="360"/>
        <v>0</v>
      </c>
      <c r="M231" s="244">
        <f t="shared" si="348"/>
        <v>0</v>
      </c>
      <c r="N231" s="244">
        <f t="shared" si="349"/>
        <v>0</v>
      </c>
      <c r="O231" s="73">
        <f t="shared" ref="O231:X231" si="361">+O149+O190</f>
        <v>0</v>
      </c>
      <c r="P231" s="73">
        <f t="shared" si="361"/>
        <v>0</v>
      </c>
      <c r="Q231" s="73">
        <f t="shared" si="361"/>
        <v>0</v>
      </c>
      <c r="R231" s="73">
        <f t="shared" si="361"/>
        <v>0</v>
      </c>
      <c r="S231" s="73">
        <f t="shared" si="361"/>
        <v>0</v>
      </c>
      <c r="T231" s="73">
        <f t="shared" si="361"/>
        <v>0</v>
      </c>
      <c r="U231" s="73">
        <f t="shared" si="361"/>
        <v>0</v>
      </c>
      <c r="V231" s="73">
        <f t="shared" si="361"/>
        <v>0</v>
      </c>
      <c r="W231" s="73">
        <f t="shared" si="361"/>
        <v>0</v>
      </c>
      <c r="X231" s="73">
        <f t="shared" si="361"/>
        <v>0</v>
      </c>
      <c r="Y231" s="244">
        <f t="shared" si="343"/>
        <v>0</v>
      </c>
      <c r="Z231" s="244">
        <f t="shared" si="344"/>
        <v>0</v>
      </c>
      <c r="AA231" s="73">
        <f t="shared" si="327"/>
        <v>0</v>
      </c>
      <c r="AB231" s="73">
        <f t="shared" si="327"/>
        <v>0</v>
      </c>
      <c r="AC231" s="73">
        <f t="shared" si="327"/>
        <v>0</v>
      </c>
      <c r="AD231" s="73">
        <f t="shared" si="327"/>
        <v>0</v>
      </c>
      <c r="AE231" s="244">
        <f t="shared" si="328"/>
        <v>0</v>
      </c>
      <c r="AF231" s="244">
        <f t="shared" si="329"/>
        <v>0</v>
      </c>
      <c r="AG231" s="71">
        <f t="shared" si="351"/>
        <v>0</v>
      </c>
      <c r="AH231" s="65"/>
    </row>
    <row r="232" spans="1:34" s="64" customFormat="1" ht="12.75" customHeight="1" thickBot="1">
      <c r="A232" s="62" t="s">
        <v>54</v>
      </c>
      <c r="B232" s="63">
        <v>21</v>
      </c>
      <c r="C232" s="253">
        <f>C233+C234+C240+C241+C242</f>
        <v>0</v>
      </c>
      <c r="D232" s="253">
        <f>D233+D234+D240+D241+D242</f>
        <v>0</v>
      </c>
      <c r="E232" s="242">
        <f>E233+E234+E240+E241+E242</f>
        <v>0</v>
      </c>
      <c r="F232" s="242">
        <f>F233+F234+F240+F241+F242</f>
        <v>0</v>
      </c>
      <c r="G232" s="242">
        <f t="shared" ref="G232:L232" si="362">G234+G240+G241+G242</f>
        <v>0</v>
      </c>
      <c r="H232" s="242">
        <f t="shared" si="362"/>
        <v>0</v>
      </c>
      <c r="I232" s="242">
        <f t="shared" si="362"/>
        <v>0</v>
      </c>
      <c r="J232" s="242">
        <f t="shared" si="362"/>
        <v>0</v>
      </c>
      <c r="K232" s="242">
        <f t="shared" si="362"/>
        <v>0</v>
      </c>
      <c r="L232" s="242">
        <f t="shared" si="362"/>
        <v>0</v>
      </c>
      <c r="M232" s="244">
        <f>M233+M234+M240+M241+M242</f>
        <v>0</v>
      </c>
      <c r="N232" s="244">
        <f>N233+N234+N240+N241+N242</f>
        <v>0</v>
      </c>
      <c r="O232" s="242">
        <f t="shared" ref="O232:AF232" si="363">O234+O240+O241+O242</f>
        <v>0</v>
      </c>
      <c r="P232" s="242">
        <f t="shared" si="363"/>
        <v>0</v>
      </c>
      <c r="Q232" s="242">
        <f t="shared" si="363"/>
        <v>0</v>
      </c>
      <c r="R232" s="242">
        <f t="shared" si="363"/>
        <v>0</v>
      </c>
      <c r="S232" s="242">
        <f t="shared" si="363"/>
        <v>0</v>
      </c>
      <c r="T232" s="242">
        <f t="shared" si="363"/>
        <v>0</v>
      </c>
      <c r="U232" s="242">
        <f t="shared" si="363"/>
        <v>0</v>
      </c>
      <c r="V232" s="242">
        <f t="shared" si="363"/>
        <v>0</v>
      </c>
      <c r="W232" s="242">
        <f t="shared" si="363"/>
        <v>0</v>
      </c>
      <c r="X232" s="242">
        <f t="shared" si="363"/>
        <v>0</v>
      </c>
      <c r="Y232" s="244">
        <f t="shared" si="363"/>
        <v>0</v>
      </c>
      <c r="Z232" s="244">
        <f t="shared" si="363"/>
        <v>0</v>
      </c>
      <c r="AA232" s="242">
        <f t="shared" si="363"/>
        <v>0</v>
      </c>
      <c r="AB232" s="242">
        <f t="shared" si="363"/>
        <v>0</v>
      </c>
      <c r="AC232" s="242">
        <f t="shared" si="363"/>
        <v>0</v>
      </c>
      <c r="AD232" s="242">
        <f t="shared" si="363"/>
        <v>0</v>
      </c>
      <c r="AE232" s="244">
        <f t="shared" si="363"/>
        <v>0</v>
      </c>
      <c r="AF232" s="244">
        <f t="shared" si="363"/>
        <v>0</v>
      </c>
      <c r="AG232" s="71">
        <f t="shared" si="351"/>
        <v>0</v>
      </c>
      <c r="AH232" s="65"/>
    </row>
    <row r="233" spans="1:34" s="64" customFormat="1" ht="18" customHeight="1" thickBot="1">
      <c r="A233" s="62" t="s">
        <v>79</v>
      </c>
      <c r="B233" s="63">
        <v>22</v>
      </c>
      <c r="C233" s="253">
        <f>+M233</f>
        <v>0</v>
      </c>
      <c r="D233" s="253">
        <f>+N233</f>
        <v>0</v>
      </c>
      <c r="E233" s="72">
        <f>+E151+E192</f>
        <v>0</v>
      </c>
      <c r="F233" s="72">
        <f>+F151+F192</f>
        <v>0</v>
      </c>
      <c r="G233" s="245" t="s">
        <v>0</v>
      </c>
      <c r="H233" s="245" t="s">
        <v>0</v>
      </c>
      <c r="I233" s="245" t="s">
        <v>0</v>
      </c>
      <c r="J233" s="245" t="s">
        <v>0</v>
      </c>
      <c r="K233" s="245" t="s">
        <v>0</v>
      </c>
      <c r="L233" s="245" t="s">
        <v>0</v>
      </c>
      <c r="M233" s="244">
        <f>+E233</f>
        <v>0</v>
      </c>
      <c r="N233" s="244">
        <f>+F233</f>
        <v>0</v>
      </c>
      <c r="O233" s="245" t="s">
        <v>0</v>
      </c>
      <c r="P233" s="245" t="s">
        <v>0</v>
      </c>
      <c r="Q233" s="245" t="s">
        <v>0</v>
      </c>
      <c r="R233" s="245" t="s">
        <v>0</v>
      </c>
      <c r="S233" s="245" t="s">
        <v>0</v>
      </c>
      <c r="T233" s="245" t="s">
        <v>0</v>
      </c>
      <c r="U233" s="245" t="s">
        <v>0</v>
      </c>
      <c r="V233" s="245" t="s">
        <v>0</v>
      </c>
      <c r="W233" s="245" t="s">
        <v>0</v>
      </c>
      <c r="X233" s="245" t="s">
        <v>0</v>
      </c>
      <c r="Y233" s="244" t="s">
        <v>0</v>
      </c>
      <c r="Z233" s="244" t="s">
        <v>0</v>
      </c>
      <c r="AA233" s="245" t="s">
        <v>0</v>
      </c>
      <c r="AB233" s="245" t="s">
        <v>0</v>
      </c>
      <c r="AC233" s="245" t="s">
        <v>0</v>
      </c>
      <c r="AD233" s="245" t="s">
        <v>0</v>
      </c>
      <c r="AE233" s="244" t="s">
        <v>0</v>
      </c>
      <c r="AF233" s="244" t="s">
        <v>0</v>
      </c>
      <c r="AG233" s="71">
        <f>IF(M233&lt;N233,"1-4 классах девочки превышают всего детей",)</f>
        <v>0</v>
      </c>
      <c r="AH233" s="65"/>
    </row>
    <row r="234" spans="1:34" s="64" customFormat="1" ht="27" customHeight="1" thickBot="1">
      <c r="A234" s="62" t="s">
        <v>89</v>
      </c>
      <c r="B234" s="63">
        <v>23</v>
      </c>
      <c r="C234" s="253">
        <f>+C235+C236+C237+C238+C239</f>
        <v>0</v>
      </c>
      <c r="D234" s="253">
        <f>+D235+D236+D237+D238+D239</f>
        <v>0</v>
      </c>
      <c r="E234" s="242">
        <f t="shared" ref="E234:L234" si="364">+E235+E236+E237+E238+E239</f>
        <v>0</v>
      </c>
      <c r="F234" s="242">
        <f t="shared" si="364"/>
        <v>0</v>
      </c>
      <c r="G234" s="242">
        <f t="shared" si="364"/>
        <v>0</v>
      </c>
      <c r="H234" s="242">
        <f t="shared" si="364"/>
        <v>0</v>
      </c>
      <c r="I234" s="242">
        <f t="shared" si="364"/>
        <v>0</v>
      </c>
      <c r="J234" s="242">
        <f t="shared" si="364"/>
        <v>0</v>
      </c>
      <c r="K234" s="242">
        <f t="shared" si="364"/>
        <v>0</v>
      </c>
      <c r="L234" s="242">
        <f t="shared" si="364"/>
        <v>0</v>
      </c>
      <c r="M234" s="244">
        <f>+M235+M236+M237+M238+M239</f>
        <v>0</v>
      </c>
      <c r="N234" s="244">
        <f t="shared" ref="N234:AF234" si="365">+N235+N236+N237+N238+N239</f>
        <v>0</v>
      </c>
      <c r="O234" s="242">
        <f t="shared" si="365"/>
        <v>0</v>
      </c>
      <c r="P234" s="242">
        <f t="shared" si="365"/>
        <v>0</v>
      </c>
      <c r="Q234" s="242">
        <f t="shared" si="365"/>
        <v>0</v>
      </c>
      <c r="R234" s="242">
        <f t="shared" si="365"/>
        <v>0</v>
      </c>
      <c r="S234" s="242">
        <f t="shared" si="365"/>
        <v>0</v>
      </c>
      <c r="T234" s="242">
        <f t="shared" si="365"/>
        <v>0</v>
      </c>
      <c r="U234" s="242">
        <f t="shared" si="365"/>
        <v>0</v>
      </c>
      <c r="V234" s="242">
        <f t="shared" si="365"/>
        <v>0</v>
      </c>
      <c r="W234" s="242">
        <f t="shared" si="365"/>
        <v>0</v>
      </c>
      <c r="X234" s="242">
        <f t="shared" si="365"/>
        <v>0</v>
      </c>
      <c r="Y234" s="244">
        <f t="shared" si="365"/>
        <v>0</v>
      </c>
      <c r="Z234" s="244">
        <f t="shared" si="365"/>
        <v>0</v>
      </c>
      <c r="AA234" s="242">
        <f t="shared" si="365"/>
        <v>0</v>
      </c>
      <c r="AB234" s="242">
        <f t="shared" si="365"/>
        <v>0</v>
      </c>
      <c r="AC234" s="242">
        <f t="shared" si="365"/>
        <v>0</v>
      </c>
      <c r="AD234" s="242">
        <f t="shared" si="365"/>
        <v>0</v>
      </c>
      <c r="AE234" s="244">
        <f t="shared" si="365"/>
        <v>0</v>
      </c>
      <c r="AF234" s="244">
        <f t="shared" si="365"/>
        <v>0</v>
      </c>
      <c r="AG234" s="71">
        <f t="shared" ref="AG234:AG243" si="366">IF((M234&lt;N234),"1-4 классах девочки превышают всего детей",IF(Z234&gt;Y234,"5-9 классах девочки превышают всего детей",IF(AF234&gt;AE234,"10-11 классах девочки превышают всего детей",)))</f>
        <v>0</v>
      </c>
      <c r="AH234" s="65"/>
    </row>
    <row r="235" spans="1:34" s="64" customFormat="1" ht="15" customHeight="1" thickBot="1">
      <c r="A235" s="78" t="s">
        <v>81</v>
      </c>
      <c r="B235" s="63">
        <v>24</v>
      </c>
      <c r="C235" s="253">
        <f t="shared" ref="C235:C243" si="367">+M235+Y235+AE235</f>
        <v>0</v>
      </c>
      <c r="D235" s="253">
        <f t="shared" ref="D235:D243" si="368">+N235+Z235+AF235</f>
        <v>0</v>
      </c>
      <c r="E235" s="73">
        <f t="shared" ref="E235:L235" si="369">+E153+E194</f>
        <v>0</v>
      </c>
      <c r="F235" s="73">
        <f t="shared" si="369"/>
        <v>0</v>
      </c>
      <c r="G235" s="73">
        <f t="shared" si="369"/>
        <v>0</v>
      </c>
      <c r="H235" s="73">
        <f t="shared" si="369"/>
        <v>0</v>
      </c>
      <c r="I235" s="73">
        <f t="shared" si="369"/>
        <v>0</v>
      </c>
      <c r="J235" s="73">
        <f t="shared" si="369"/>
        <v>0</v>
      </c>
      <c r="K235" s="73">
        <f t="shared" si="369"/>
        <v>0</v>
      </c>
      <c r="L235" s="73">
        <f t="shared" si="369"/>
        <v>0</v>
      </c>
      <c r="M235" s="244">
        <f t="shared" ref="M235:M243" si="370">+E235+G235+I235+K235</f>
        <v>0</v>
      </c>
      <c r="N235" s="244">
        <f t="shared" ref="N235:N243" si="371">+F235+H235+J235+L235</f>
        <v>0</v>
      </c>
      <c r="O235" s="73">
        <f t="shared" ref="O235:X235" si="372">+O153+O194</f>
        <v>0</v>
      </c>
      <c r="P235" s="73">
        <f t="shared" si="372"/>
        <v>0</v>
      </c>
      <c r="Q235" s="73">
        <f t="shared" si="372"/>
        <v>0</v>
      </c>
      <c r="R235" s="73">
        <f t="shared" si="372"/>
        <v>0</v>
      </c>
      <c r="S235" s="73">
        <f t="shared" si="372"/>
        <v>0</v>
      </c>
      <c r="T235" s="73">
        <f t="shared" si="372"/>
        <v>0</v>
      </c>
      <c r="U235" s="73">
        <f t="shared" si="372"/>
        <v>0</v>
      </c>
      <c r="V235" s="73">
        <f t="shared" si="372"/>
        <v>0</v>
      </c>
      <c r="W235" s="73">
        <f t="shared" si="372"/>
        <v>0</v>
      </c>
      <c r="X235" s="73">
        <f t="shared" si="372"/>
        <v>0</v>
      </c>
      <c r="Y235" s="244">
        <f t="shared" ref="Y235:Y243" si="373">+O235+Q235+S235+U235+W235</f>
        <v>0</v>
      </c>
      <c r="Z235" s="244">
        <f t="shared" ref="Z235:Z243" si="374">+P235+R235+T235+V235+X235</f>
        <v>0</v>
      </c>
      <c r="AA235" s="73">
        <f t="shared" ref="AA235:AD242" si="375">+AA153+AA194</f>
        <v>0</v>
      </c>
      <c r="AB235" s="73">
        <f t="shared" si="375"/>
        <v>0</v>
      </c>
      <c r="AC235" s="73">
        <f t="shared" si="375"/>
        <v>0</v>
      </c>
      <c r="AD235" s="73">
        <f t="shared" si="375"/>
        <v>0</v>
      </c>
      <c r="AE235" s="244">
        <f t="shared" ref="AE235:AE243" si="376">+AA235+AC235</f>
        <v>0</v>
      </c>
      <c r="AF235" s="244">
        <f t="shared" ref="AF235:AF243" si="377">+AB235+AD235</f>
        <v>0</v>
      </c>
      <c r="AG235" s="71">
        <f t="shared" si="366"/>
        <v>0</v>
      </c>
      <c r="AH235" s="65"/>
    </row>
    <row r="236" spans="1:34" s="64" customFormat="1" ht="13.5" customHeight="1" thickBot="1">
      <c r="A236" s="75" t="s">
        <v>80</v>
      </c>
      <c r="B236" s="63">
        <v>25</v>
      </c>
      <c r="C236" s="253">
        <f t="shared" si="367"/>
        <v>0</v>
      </c>
      <c r="D236" s="253">
        <f t="shared" si="368"/>
        <v>0</v>
      </c>
      <c r="E236" s="73">
        <f t="shared" ref="E236:L236" si="378">+E154+E195</f>
        <v>0</v>
      </c>
      <c r="F236" s="73">
        <f t="shared" si="378"/>
        <v>0</v>
      </c>
      <c r="G236" s="73">
        <f t="shared" si="378"/>
        <v>0</v>
      </c>
      <c r="H236" s="73">
        <f t="shared" si="378"/>
        <v>0</v>
      </c>
      <c r="I236" s="73">
        <f t="shared" si="378"/>
        <v>0</v>
      </c>
      <c r="J236" s="73">
        <f t="shared" si="378"/>
        <v>0</v>
      </c>
      <c r="K236" s="73">
        <f t="shared" si="378"/>
        <v>0</v>
      </c>
      <c r="L236" s="73">
        <f t="shared" si="378"/>
        <v>0</v>
      </c>
      <c r="M236" s="244">
        <f t="shared" si="370"/>
        <v>0</v>
      </c>
      <c r="N236" s="244">
        <f t="shared" si="371"/>
        <v>0</v>
      </c>
      <c r="O236" s="73">
        <f t="shared" ref="O236:X236" si="379">+O154+O195</f>
        <v>0</v>
      </c>
      <c r="P236" s="73">
        <f t="shared" si="379"/>
        <v>0</v>
      </c>
      <c r="Q236" s="73">
        <f t="shared" si="379"/>
        <v>0</v>
      </c>
      <c r="R236" s="73">
        <f t="shared" si="379"/>
        <v>0</v>
      </c>
      <c r="S236" s="73">
        <f t="shared" si="379"/>
        <v>0</v>
      </c>
      <c r="T236" s="73">
        <f t="shared" si="379"/>
        <v>0</v>
      </c>
      <c r="U236" s="73">
        <f t="shared" si="379"/>
        <v>0</v>
      </c>
      <c r="V236" s="73">
        <f t="shared" si="379"/>
        <v>0</v>
      </c>
      <c r="W236" s="73">
        <f t="shared" si="379"/>
        <v>0</v>
      </c>
      <c r="X236" s="73">
        <f t="shared" si="379"/>
        <v>0</v>
      </c>
      <c r="Y236" s="244">
        <f t="shared" si="373"/>
        <v>0</v>
      </c>
      <c r="Z236" s="244">
        <f t="shared" si="374"/>
        <v>0</v>
      </c>
      <c r="AA236" s="73">
        <f t="shared" si="375"/>
        <v>0</v>
      </c>
      <c r="AB236" s="73">
        <f t="shared" si="375"/>
        <v>0</v>
      </c>
      <c r="AC236" s="73">
        <f t="shared" si="375"/>
        <v>0</v>
      </c>
      <c r="AD236" s="73">
        <f t="shared" si="375"/>
        <v>0</v>
      </c>
      <c r="AE236" s="244">
        <f t="shared" si="376"/>
        <v>0</v>
      </c>
      <c r="AF236" s="244">
        <f t="shared" si="377"/>
        <v>0</v>
      </c>
      <c r="AG236" s="71">
        <f t="shared" si="366"/>
        <v>0</v>
      </c>
      <c r="AH236" s="65"/>
    </row>
    <row r="237" spans="1:34" s="64" customFormat="1" ht="15.75" customHeight="1" thickBot="1">
      <c r="A237" s="75" t="s">
        <v>55</v>
      </c>
      <c r="B237" s="63">
        <v>26</v>
      </c>
      <c r="C237" s="253">
        <f t="shared" si="367"/>
        <v>0</v>
      </c>
      <c r="D237" s="253">
        <f t="shared" si="368"/>
        <v>0</v>
      </c>
      <c r="E237" s="73">
        <f t="shared" ref="E237:L237" si="380">+E155+E196</f>
        <v>0</v>
      </c>
      <c r="F237" s="73">
        <f t="shared" si="380"/>
        <v>0</v>
      </c>
      <c r="G237" s="73">
        <f t="shared" si="380"/>
        <v>0</v>
      </c>
      <c r="H237" s="73">
        <f t="shared" si="380"/>
        <v>0</v>
      </c>
      <c r="I237" s="73">
        <f t="shared" si="380"/>
        <v>0</v>
      </c>
      <c r="J237" s="73">
        <f t="shared" si="380"/>
        <v>0</v>
      </c>
      <c r="K237" s="73">
        <f t="shared" si="380"/>
        <v>0</v>
      </c>
      <c r="L237" s="73">
        <f t="shared" si="380"/>
        <v>0</v>
      </c>
      <c r="M237" s="244">
        <f t="shared" si="370"/>
        <v>0</v>
      </c>
      <c r="N237" s="244">
        <f t="shared" si="371"/>
        <v>0</v>
      </c>
      <c r="O237" s="73">
        <f t="shared" ref="O237:X237" si="381">+O155+O196</f>
        <v>0</v>
      </c>
      <c r="P237" s="73">
        <f t="shared" si="381"/>
        <v>0</v>
      </c>
      <c r="Q237" s="73">
        <f t="shared" si="381"/>
        <v>0</v>
      </c>
      <c r="R237" s="73">
        <f t="shared" si="381"/>
        <v>0</v>
      </c>
      <c r="S237" s="73">
        <f t="shared" si="381"/>
        <v>0</v>
      </c>
      <c r="T237" s="73">
        <f t="shared" si="381"/>
        <v>0</v>
      </c>
      <c r="U237" s="73">
        <f t="shared" si="381"/>
        <v>0</v>
      </c>
      <c r="V237" s="73">
        <f t="shared" si="381"/>
        <v>0</v>
      </c>
      <c r="W237" s="73">
        <f t="shared" si="381"/>
        <v>0</v>
      </c>
      <c r="X237" s="73">
        <f t="shared" si="381"/>
        <v>0</v>
      </c>
      <c r="Y237" s="244">
        <f t="shared" si="373"/>
        <v>0</v>
      </c>
      <c r="Z237" s="244">
        <f t="shared" si="374"/>
        <v>0</v>
      </c>
      <c r="AA237" s="73">
        <f t="shared" si="375"/>
        <v>0</v>
      </c>
      <c r="AB237" s="73">
        <f t="shared" si="375"/>
        <v>0</v>
      </c>
      <c r="AC237" s="73">
        <f t="shared" si="375"/>
        <v>0</v>
      </c>
      <c r="AD237" s="73">
        <f t="shared" si="375"/>
        <v>0</v>
      </c>
      <c r="AE237" s="244">
        <f t="shared" si="376"/>
        <v>0</v>
      </c>
      <c r="AF237" s="244">
        <f t="shared" si="377"/>
        <v>0</v>
      </c>
      <c r="AG237" s="71">
        <f t="shared" si="366"/>
        <v>0</v>
      </c>
      <c r="AH237" s="65"/>
    </row>
    <row r="238" spans="1:34" s="64" customFormat="1" ht="25.5" customHeight="1" thickBot="1">
      <c r="A238" s="75" t="s">
        <v>82</v>
      </c>
      <c r="B238" s="63">
        <v>27</v>
      </c>
      <c r="C238" s="253">
        <f t="shared" si="367"/>
        <v>0</v>
      </c>
      <c r="D238" s="253">
        <f t="shared" si="368"/>
        <v>0</v>
      </c>
      <c r="E238" s="73">
        <f t="shared" ref="E238:L238" si="382">+E156+E197</f>
        <v>0</v>
      </c>
      <c r="F238" s="73">
        <f t="shared" si="382"/>
        <v>0</v>
      </c>
      <c r="G238" s="73">
        <f t="shared" si="382"/>
        <v>0</v>
      </c>
      <c r="H238" s="73">
        <f t="shared" si="382"/>
        <v>0</v>
      </c>
      <c r="I238" s="73">
        <f t="shared" si="382"/>
        <v>0</v>
      </c>
      <c r="J238" s="73">
        <f t="shared" si="382"/>
        <v>0</v>
      </c>
      <c r="K238" s="73">
        <f t="shared" si="382"/>
        <v>0</v>
      </c>
      <c r="L238" s="73">
        <f t="shared" si="382"/>
        <v>0</v>
      </c>
      <c r="M238" s="244">
        <f t="shared" si="370"/>
        <v>0</v>
      </c>
      <c r="N238" s="244">
        <f t="shared" si="371"/>
        <v>0</v>
      </c>
      <c r="O238" s="73">
        <f t="shared" ref="O238:X238" si="383">+O156+O197</f>
        <v>0</v>
      </c>
      <c r="P238" s="73">
        <f t="shared" si="383"/>
        <v>0</v>
      </c>
      <c r="Q238" s="73">
        <f t="shared" si="383"/>
        <v>0</v>
      </c>
      <c r="R238" s="73">
        <f t="shared" si="383"/>
        <v>0</v>
      </c>
      <c r="S238" s="73">
        <f t="shared" si="383"/>
        <v>0</v>
      </c>
      <c r="T238" s="73">
        <f t="shared" si="383"/>
        <v>0</v>
      </c>
      <c r="U238" s="73">
        <f t="shared" si="383"/>
        <v>0</v>
      </c>
      <c r="V238" s="73">
        <f t="shared" si="383"/>
        <v>0</v>
      </c>
      <c r="W238" s="73">
        <f t="shared" si="383"/>
        <v>0</v>
      </c>
      <c r="X238" s="73">
        <f t="shared" si="383"/>
        <v>0</v>
      </c>
      <c r="Y238" s="244">
        <f t="shared" si="373"/>
        <v>0</v>
      </c>
      <c r="Z238" s="244">
        <f t="shared" si="374"/>
        <v>0</v>
      </c>
      <c r="AA238" s="73">
        <f t="shared" si="375"/>
        <v>0</v>
      </c>
      <c r="AB238" s="73">
        <f t="shared" si="375"/>
        <v>0</v>
      </c>
      <c r="AC238" s="73">
        <f t="shared" si="375"/>
        <v>0</v>
      </c>
      <c r="AD238" s="73">
        <f t="shared" si="375"/>
        <v>0</v>
      </c>
      <c r="AE238" s="244">
        <f t="shared" si="376"/>
        <v>0</v>
      </c>
      <c r="AF238" s="244">
        <f t="shared" si="377"/>
        <v>0</v>
      </c>
      <c r="AG238" s="71">
        <f t="shared" si="366"/>
        <v>0</v>
      </c>
      <c r="AH238" s="65"/>
    </row>
    <row r="239" spans="1:34" s="64" customFormat="1" ht="24.75" customHeight="1" thickBot="1">
      <c r="A239" s="75" t="s">
        <v>86</v>
      </c>
      <c r="B239" s="63">
        <v>28</v>
      </c>
      <c r="C239" s="253">
        <f t="shared" si="367"/>
        <v>0</v>
      </c>
      <c r="D239" s="253">
        <f t="shared" si="368"/>
        <v>0</v>
      </c>
      <c r="E239" s="73">
        <f t="shared" ref="E239:L239" si="384">+E157+E198</f>
        <v>0</v>
      </c>
      <c r="F239" s="73">
        <f t="shared" si="384"/>
        <v>0</v>
      </c>
      <c r="G239" s="73">
        <f t="shared" si="384"/>
        <v>0</v>
      </c>
      <c r="H239" s="73">
        <f t="shared" si="384"/>
        <v>0</v>
      </c>
      <c r="I239" s="73">
        <f t="shared" si="384"/>
        <v>0</v>
      </c>
      <c r="J239" s="73">
        <f t="shared" si="384"/>
        <v>0</v>
      </c>
      <c r="K239" s="73">
        <f t="shared" si="384"/>
        <v>0</v>
      </c>
      <c r="L239" s="73">
        <f t="shared" si="384"/>
        <v>0</v>
      </c>
      <c r="M239" s="244">
        <f t="shared" si="370"/>
        <v>0</v>
      </c>
      <c r="N239" s="244">
        <f t="shared" si="371"/>
        <v>0</v>
      </c>
      <c r="O239" s="73">
        <f t="shared" ref="O239:X239" si="385">+O157+O198</f>
        <v>0</v>
      </c>
      <c r="P239" s="73">
        <f t="shared" si="385"/>
        <v>0</v>
      </c>
      <c r="Q239" s="73">
        <f t="shared" si="385"/>
        <v>0</v>
      </c>
      <c r="R239" s="73">
        <f t="shared" si="385"/>
        <v>0</v>
      </c>
      <c r="S239" s="73">
        <f t="shared" si="385"/>
        <v>0</v>
      </c>
      <c r="T239" s="73">
        <f t="shared" si="385"/>
        <v>0</v>
      </c>
      <c r="U239" s="73">
        <f t="shared" si="385"/>
        <v>0</v>
      </c>
      <c r="V239" s="73">
        <f t="shared" si="385"/>
        <v>0</v>
      </c>
      <c r="W239" s="73">
        <f t="shared" si="385"/>
        <v>0</v>
      </c>
      <c r="X239" s="73">
        <f t="shared" si="385"/>
        <v>0</v>
      </c>
      <c r="Y239" s="244">
        <f t="shared" si="373"/>
        <v>0</v>
      </c>
      <c r="Z239" s="244">
        <f t="shared" si="374"/>
        <v>0</v>
      </c>
      <c r="AA239" s="73">
        <f t="shared" si="375"/>
        <v>0</v>
      </c>
      <c r="AB239" s="73">
        <f t="shared" si="375"/>
        <v>0</v>
      </c>
      <c r="AC239" s="73">
        <f t="shared" si="375"/>
        <v>0</v>
      </c>
      <c r="AD239" s="73">
        <f t="shared" si="375"/>
        <v>0</v>
      </c>
      <c r="AE239" s="244">
        <f t="shared" si="376"/>
        <v>0</v>
      </c>
      <c r="AF239" s="244">
        <f t="shared" si="377"/>
        <v>0</v>
      </c>
      <c r="AG239" s="71">
        <f t="shared" si="366"/>
        <v>0</v>
      </c>
      <c r="AH239" s="65"/>
    </row>
    <row r="240" spans="1:34" s="64" customFormat="1" ht="13.5" customHeight="1" thickBot="1">
      <c r="A240" s="62" t="s">
        <v>56</v>
      </c>
      <c r="B240" s="63">
        <v>29</v>
      </c>
      <c r="C240" s="253">
        <f t="shared" si="367"/>
        <v>0</v>
      </c>
      <c r="D240" s="253">
        <f t="shared" si="368"/>
        <v>0</v>
      </c>
      <c r="E240" s="73">
        <f t="shared" ref="E240:L240" si="386">+E158+E199</f>
        <v>0</v>
      </c>
      <c r="F240" s="73">
        <f t="shared" si="386"/>
        <v>0</v>
      </c>
      <c r="G240" s="73">
        <f t="shared" si="386"/>
        <v>0</v>
      </c>
      <c r="H240" s="73">
        <f t="shared" si="386"/>
        <v>0</v>
      </c>
      <c r="I240" s="73">
        <f t="shared" si="386"/>
        <v>0</v>
      </c>
      <c r="J240" s="73">
        <f t="shared" si="386"/>
        <v>0</v>
      </c>
      <c r="K240" s="73">
        <f t="shared" si="386"/>
        <v>0</v>
      </c>
      <c r="L240" s="73">
        <f t="shared" si="386"/>
        <v>0</v>
      </c>
      <c r="M240" s="244">
        <f t="shared" si="370"/>
        <v>0</v>
      </c>
      <c r="N240" s="244">
        <f t="shared" si="371"/>
        <v>0</v>
      </c>
      <c r="O240" s="73">
        <f t="shared" ref="O240:X240" si="387">+O158+O199</f>
        <v>0</v>
      </c>
      <c r="P240" s="73">
        <f t="shared" si="387"/>
        <v>0</v>
      </c>
      <c r="Q240" s="73">
        <f t="shared" si="387"/>
        <v>0</v>
      </c>
      <c r="R240" s="73">
        <f t="shared" si="387"/>
        <v>0</v>
      </c>
      <c r="S240" s="73">
        <f t="shared" si="387"/>
        <v>0</v>
      </c>
      <c r="T240" s="73">
        <f t="shared" si="387"/>
        <v>0</v>
      </c>
      <c r="U240" s="73">
        <f t="shared" si="387"/>
        <v>0</v>
      </c>
      <c r="V240" s="73">
        <f t="shared" si="387"/>
        <v>0</v>
      </c>
      <c r="W240" s="73">
        <f t="shared" si="387"/>
        <v>0</v>
      </c>
      <c r="X240" s="73">
        <f t="shared" si="387"/>
        <v>0</v>
      </c>
      <c r="Y240" s="244">
        <f t="shared" si="373"/>
        <v>0</v>
      </c>
      <c r="Z240" s="244">
        <f t="shared" si="374"/>
        <v>0</v>
      </c>
      <c r="AA240" s="73">
        <f t="shared" si="375"/>
        <v>0</v>
      </c>
      <c r="AB240" s="73">
        <f t="shared" si="375"/>
        <v>0</v>
      </c>
      <c r="AC240" s="73">
        <f t="shared" si="375"/>
        <v>0</v>
      </c>
      <c r="AD240" s="73">
        <f t="shared" si="375"/>
        <v>0</v>
      </c>
      <c r="AE240" s="244">
        <f t="shared" si="376"/>
        <v>0</v>
      </c>
      <c r="AF240" s="244">
        <f t="shared" si="377"/>
        <v>0</v>
      </c>
      <c r="AG240" s="71">
        <f t="shared" si="366"/>
        <v>0</v>
      </c>
      <c r="AH240" s="65"/>
    </row>
    <row r="241" spans="1:34" s="64" customFormat="1" ht="14.25" customHeight="1" thickBot="1">
      <c r="A241" s="62" t="s">
        <v>57</v>
      </c>
      <c r="B241" s="63">
        <v>30</v>
      </c>
      <c r="C241" s="253">
        <f t="shared" si="367"/>
        <v>0</v>
      </c>
      <c r="D241" s="253">
        <f t="shared" si="368"/>
        <v>0</v>
      </c>
      <c r="E241" s="73">
        <f t="shared" ref="E241:L241" si="388">+E159+E200</f>
        <v>0</v>
      </c>
      <c r="F241" s="73">
        <f t="shared" si="388"/>
        <v>0</v>
      </c>
      <c r="G241" s="73">
        <f t="shared" si="388"/>
        <v>0</v>
      </c>
      <c r="H241" s="73">
        <f t="shared" si="388"/>
        <v>0</v>
      </c>
      <c r="I241" s="73">
        <f t="shared" si="388"/>
        <v>0</v>
      </c>
      <c r="J241" s="73">
        <f t="shared" si="388"/>
        <v>0</v>
      </c>
      <c r="K241" s="73">
        <f t="shared" si="388"/>
        <v>0</v>
      </c>
      <c r="L241" s="73">
        <f t="shared" si="388"/>
        <v>0</v>
      </c>
      <c r="M241" s="244">
        <f t="shared" si="370"/>
        <v>0</v>
      </c>
      <c r="N241" s="244">
        <f t="shared" si="371"/>
        <v>0</v>
      </c>
      <c r="O241" s="73">
        <f t="shared" ref="O241:X241" si="389">+O159+O200</f>
        <v>0</v>
      </c>
      <c r="P241" s="73">
        <f t="shared" si="389"/>
        <v>0</v>
      </c>
      <c r="Q241" s="73">
        <f t="shared" si="389"/>
        <v>0</v>
      </c>
      <c r="R241" s="73">
        <f t="shared" si="389"/>
        <v>0</v>
      </c>
      <c r="S241" s="73">
        <f t="shared" si="389"/>
        <v>0</v>
      </c>
      <c r="T241" s="73">
        <f t="shared" si="389"/>
        <v>0</v>
      </c>
      <c r="U241" s="73">
        <f t="shared" si="389"/>
        <v>0</v>
      </c>
      <c r="V241" s="73">
        <f t="shared" si="389"/>
        <v>0</v>
      </c>
      <c r="W241" s="73">
        <f t="shared" si="389"/>
        <v>0</v>
      </c>
      <c r="X241" s="73">
        <f t="shared" si="389"/>
        <v>0</v>
      </c>
      <c r="Y241" s="244">
        <f t="shared" si="373"/>
        <v>0</v>
      </c>
      <c r="Z241" s="244">
        <f t="shared" si="374"/>
        <v>0</v>
      </c>
      <c r="AA241" s="73">
        <f t="shared" si="375"/>
        <v>0</v>
      </c>
      <c r="AB241" s="73">
        <f t="shared" si="375"/>
        <v>0</v>
      </c>
      <c r="AC241" s="73">
        <f t="shared" si="375"/>
        <v>0</v>
      </c>
      <c r="AD241" s="73">
        <f t="shared" si="375"/>
        <v>0</v>
      </c>
      <c r="AE241" s="244">
        <f t="shared" si="376"/>
        <v>0</v>
      </c>
      <c r="AF241" s="244">
        <f t="shared" si="377"/>
        <v>0</v>
      </c>
      <c r="AG241" s="71">
        <f t="shared" si="366"/>
        <v>0</v>
      </c>
      <c r="AH241" s="65"/>
    </row>
    <row r="242" spans="1:34" s="64" customFormat="1" ht="12.75" customHeight="1" thickBot="1">
      <c r="A242" s="62" t="s">
        <v>58</v>
      </c>
      <c r="B242" s="63">
        <v>31</v>
      </c>
      <c r="C242" s="253">
        <f t="shared" si="367"/>
        <v>0</v>
      </c>
      <c r="D242" s="253">
        <f t="shared" si="368"/>
        <v>0</v>
      </c>
      <c r="E242" s="73">
        <f t="shared" ref="E242:L242" si="390">+E160+E201</f>
        <v>0</v>
      </c>
      <c r="F242" s="73">
        <f t="shared" si="390"/>
        <v>0</v>
      </c>
      <c r="G242" s="73">
        <f t="shared" si="390"/>
        <v>0</v>
      </c>
      <c r="H242" s="73">
        <f t="shared" si="390"/>
        <v>0</v>
      </c>
      <c r="I242" s="73">
        <f t="shared" si="390"/>
        <v>0</v>
      </c>
      <c r="J242" s="73">
        <f t="shared" si="390"/>
        <v>0</v>
      </c>
      <c r="K242" s="73">
        <f t="shared" si="390"/>
        <v>0</v>
      </c>
      <c r="L242" s="73">
        <f t="shared" si="390"/>
        <v>0</v>
      </c>
      <c r="M242" s="244">
        <f t="shared" si="370"/>
        <v>0</v>
      </c>
      <c r="N242" s="244">
        <f t="shared" si="371"/>
        <v>0</v>
      </c>
      <c r="O242" s="73">
        <f t="shared" ref="O242:X242" si="391">+O160+O201</f>
        <v>0</v>
      </c>
      <c r="P242" s="73">
        <f t="shared" si="391"/>
        <v>0</v>
      </c>
      <c r="Q242" s="73">
        <f t="shared" si="391"/>
        <v>0</v>
      </c>
      <c r="R242" s="73">
        <f t="shared" si="391"/>
        <v>0</v>
      </c>
      <c r="S242" s="73">
        <f t="shared" si="391"/>
        <v>0</v>
      </c>
      <c r="T242" s="73">
        <f t="shared" si="391"/>
        <v>0</v>
      </c>
      <c r="U242" s="73">
        <f t="shared" si="391"/>
        <v>0</v>
      </c>
      <c r="V242" s="73">
        <f t="shared" si="391"/>
        <v>0</v>
      </c>
      <c r="W242" s="73">
        <f t="shared" si="391"/>
        <v>0</v>
      </c>
      <c r="X242" s="73">
        <f t="shared" si="391"/>
        <v>0</v>
      </c>
      <c r="Y242" s="244">
        <f t="shared" si="373"/>
        <v>0</v>
      </c>
      <c r="Z242" s="244">
        <f t="shared" si="374"/>
        <v>0</v>
      </c>
      <c r="AA242" s="73">
        <f t="shared" si="375"/>
        <v>0</v>
      </c>
      <c r="AB242" s="73">
        <f t="shared" si="375"/>
        <v>0</v>
      </c>
      <c r="AC242" s="73">
        <f t="shared" si="375"/>
        <v>0</v>
      </c>
      <c r="AD242" s="73">
        <f t="shared" si="375"/>
        <v>0</v>
      </c>
      <c r="AE242" s="244">
        <f t="shared" si="376"/>
        <v>0</v>
      </c>
      <c r="AF242" s="244">
        <f t="shared" si="377"/>
        <v>0</v>
      </c>
      <c r="AG242" s="71">
        <f t="shared" si="366"/>
        <v>0</v>
      </c>
      <c r="AH242" s="65"/>
    </row>
    <row r="243" spans="1:34" s="64" customFormat="1" ht="22.5" thickBot="1">
      <c r="A243" s="62" t="s">
        <v>76</v>
      </c>
      <c r="B243" s="63">
        <v>32</v>
      </c>
      <c r="C243" s="245">
        <f t="shared" si="367"/>
        <v>46</v>
      </c>
      <c r="D243" s="245">
        <f t="shared" si="368"/>
        <v>24</v>
      </c>
      <c r="E243" s="244">
        <f t="shared" ref="E243:AD243" si="392">+E212-E213+E232</f>
        <v>13</v>
      </c>
      <c r="F243" s="244">
        <f t="shared" si="392"/>
        <v>6</v>
      </c>
      <c r="G243" s="244">
        <f t="shared" si="392"/>
        <v>9</v>
      </c>
      <c r="H243" s="244">
        <f t="shared" si="392"/>
        <v>4</v>
      </c>
      <c r="I243" s="244">
        <f t="shared" si="392"/>
        <v>9</v>
      </c>
      <c r="J243" s="244">
        <f t="shared" si="392"/>
        <v>7</v>
      </c>
      <c r="K243" s="244">
        <f t="shared" si="392"/>
        <v>15</v>
      </c>
      <c r="L243" s="244">
        <f t="shared" si="392"/>
        <v>7</v>
      </c>
      <c r="M243" s="244">
        <f t="shared" si="370"/>
        <v>46</v>
      </c>
      <c r="N243" s="244">
        <f t="shared" si="371"/>
        <v>24</v>
      </c>
      <c r="O243" s="244">
        <f t="shared" si="392"/>
        <v>0</v>
      </c>
      <c r="P243" s="244">
        <f t="shared" si="392"/>
        <v>0</v>
      </c>
      <c r="Q243" s="244">
        <f t="shared" si="392"/>
        <v>0</v>
      </c>
      <c r="R243" s="244">
        <f t="shared" si="392"/>
        <v>0</v>
      </c>
      <c r="S243" s="244">
        <f t="shared" si="392"/>
        <v>0</v>
      </c>
      <c r="T243" s="244">
        <f t="shared" si="392"/>
        <v>0</v>
      </c>
      <c r="U243" s="244">
        <f t="shared" si="392"/>
        <v>0</v>
      </c>
      <c r="V243" s="244">
        <f t="shared" si="392"/>
        <v>0</v>
      </c>
      <c r="W243" s="244">
        <f t="shared" si="392"/>
        <v>0</v>
      </c>
      <c r="X243" s="244">
        <f t="shared" si="392"/>
        <v>0</v>
      </c>
      <c r="Y243" s="244">
        <f t="shared" si="373"/>
        <v>0</v>
      </c>
      <c r="Z243" s="244">
        <f t="shared" si="374"/>
        <v>0</v>
      </c>
      <c r="AA243" s="244">
        <f t="shared" si="392"/>
        <v>0</v>
      </c>
      <c r="AB243" s="244">
        <f t="shared" si="392"/>
        <v>0</v>
      </c>
      <c r="AC243" s="244">
        <f t="shared" si="392"/>
        <v>0</v>
      </c>
      <c r="AD243" s="244">
        <f t="shared" si="392"/>
        <v>0</v>
      </c>
      <c r="AE243" s="244">
        <f t="shared" si="376"/>
        <v>0</v>
      </c>
      <c r="AF243" s="244">
        <f t="shared" si="377"/>
        <v>0</v>
      </c>
      <c r="AG243" s="71">
        <f t="shared" si="366"/>
        <v>0</v>
      </c>
      <c r="AH243" s="65"/>
    </row>
    <row r="244" spans="1:34" s="64" customFormat="1" ht="27" customHeight="1">
      <c r="A244" s="19" t="s">
        <v>9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1" t="s">
        <v>10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0"/>
    </row>
    <row r="245" spans="1:34" ht="12.75" customHeight="1">
      <c r="A245" s="241" t="str">
        <f>$A$1</f>
        <v>Мектеп</v>
      </c>
      <c r="B245" s="237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 t="s">
        <v>214</v>
      </c>
      <c r="X245" s="238"/>
      <c r="Y245" s="239"/>
      <c r="Z245" s="240"/>
      <c r="AA245" s="238"/>
      <c r="AB245" s="239" t="s">
        <v>215</v>
      </c>
      <c r="AC245" s="239"/>
      <c r="AD245" s="238"/>
      <c r="AE245" s="238"/>
      <c r="AF245" s="238"/>
      <c r="AG245" s="1"/>
    </row>
    <row r="246" spans="1:34" s="64" customFormat="1" ht="15" customHeight="1" thickBot="1">
      <c r="A246" s="77"/>
      <c r="B246" s="123">
        <f>IF(C253-AC252=выбыл!D203,,"Число выбывших уч-ся не соответствует списку")</f>
        <v>0</v>
      </c>
      <c r="C246" s="67"/>
      <c r="D246" s="17"/>
      <c r="E246" s="68" t="str">
        <f>IF(E255=выбыл!K205,".","қате")</f>
        <v>.</v>
      </c>
      <c r="F246" s="68"/>
      <c r="G246" s="68" t="str">
        <f>IF(G253=выбыл!K206,".","қате")</f>
        <v>.</v>
      </c>
      <c r="H246" s="68"/>
      <c r="I246" s="68" t="str">
        <f>IF(I255=выбыл!K207,".","қате")</f>
        <v>.</v>
      </c>
      <c r="J246" s="68"/>
      <c r="K246" s="68" t="str">
        <f>IF(K255=выбыл!K208,".","қате")</f>
        <v>.</v>
      </c>
      <c r="L246" s="68"/>
      <c r="M246" s="68"/>
      <c r="N246" s="68"/>
      <c r="O246" s="68" t="str">
        <f>IF(O253=выбыл!K209,".","қате")</f>
        <v>.</v>
      </c>
      <c r="P246" s="68"/>
      <c r="Q246" s="68" t="str">
        <f>IF(Q255=выбыл!K210,".","қате")</f>
        <v>.</v>
      </c>
      <c r="R246" s="68"/>
      <c r="S246" s="68" t="str">
        <f>IF(S255=выбыл!K211,".","қате")</f>
        <v>.</v>
      </c>
      <c r="T246" s="68"/>
      <c r="U246" s="68" t="str">
        <f>IF(U255=выбыл!K212,".","қате")</f>
        <v>.</v>
      </c>
      <c r="V246" s="68"/>
      <c r="W246" s="68" t="str">
        <f>IF(W255=выбыл!K213,".","қате")</f>
        <v>.</v>
      </c>
      <c r="X246" s="68"/>
      <c r="Y246" s="68"/>
      <c r="Z246" s="68"/>
      <c r="AA246" s="68" t="str">
        <f>IF(AA253=выбыл!K214,".","қате")</f>
        <v>.</v>
      </c>
      <c r="AB246" s="68"/>
      <c r="AC246" s="68" t="str">
        <f>IF((AC253-AC252)=выбыл!K215,".","қате")</f>
        <v>.</v>
      </c>
      <c r="AD246" s="68"/>
      <c r="AE246" s="68"/>
      <c r="AF246" s="68"/>
      <c r="AG246" s="67"/>
    </row>
    <row r="247" spans="1:34" s="64" customFormat="1" ht="15" customHeight="1" thickBot="1">
      <c r="A247" s="120" t="s">
        <v>173</v>
      </c>
      <c r="B247" s="123">
        <f>IF(C272-'1 сынып'!C5=прибыл!D211,,"Число прибывших уч-ся не соответствует списку")</f>
        <v>0</v>
      </c>
      <c r="C247" s="121">
        <f>+M247+Y247+AE247</f>
        <v>0</v>
      </c>
      <c r="D247" s="122">
        <f>+N247+Z247+AF247</f>
        <v>0</v>
      </c>
      <c r="E247" s="73"/>
      <c r="F247" s="73"/>
      <c r="G247" s="73"/>
      <c r="H247" s="73"/>
      <c r="I247" s="73"/>
      <c r="J247" s="73"/>
      <c r="K247" s="73"/>
      <c r="L247" s="73"/>
      <c r="M247" s="242">
        <f>+E247+G247+I247+K247</f>
        <v>0</v>
      </c>
      <c r="N247" s="242">
        <f>+F247+H247+J247+L247</f>
        <v>0</v>
      </c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242">
        <f>+O247+Q247+S247+U247+W247</f>
        <v>0</v>
      </c>
      <c r="Z247" s="242">
        <f>+P247+R247+T247+V247+X247</f>
        <v>0</v>
      </c>
      <c r="AA247" s="73"/>
      <c r="AB247" s="73"/>
      <c r="AC247" s="73"/>
      <c r="AD247" s="73"/>
      <c r="AE247" s="242">
        <f>+AA247+AC247</f>
        <v>0</v>
      </c>
      <c r="AF247" s="242">
        <f>+AB247+AD247</f>
        <v>0</v>
      </c>
      <c r="AG247" s="67"/>
    </row>
    <row r="248" spans="1:34" s="64" customFormat="1" ht="19.5" customHeight="1">
      <c r="A248" s="259" t="s">
        <v>61</v>
      </c>
      <c r="B248" s="262" t="s">
        <v>204</v>
      </c>
      <c r="C248" s="259" t="s">
        <v>63</v>
      </c>
      <c r="D248" s="255" t="s">
        <v>64</v>
      </c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  <c r="AF248" s="256"/>
      <c r="AG248" s="109"/>
    </row>
    <row r="249" spans="1:34" s="64" customFormat="1" ht="11.25" customHeight="1">
      <c r="A249" s="260"/>
      <c r="B249" s="262"/>
      <c r="C249" s="260"/>
      <c r="D249" s="259" t="s">
        <v>65</v>
      </c>
      <c r="E249" s="255" t="s">
        <v>24</v>
      </c>
      <c r="F249" s="256"/>
      <c r="G249" s="255" t="s">
        <v>25</v>
      </c>
      <c r="H249" s="256"/>
      <c r="I249" s="255" t="s">
        <v>26</v>
      </c>
      <c r="J249" s="256"/>
      <c r="K249" s="255" t="s">
        <v>27</v>
      </c>
      <c r="L249" s="256"/>
      <c r="M249" s="257" t="s">
        <v>66</v>
      </c>
      <c r="N249" s="258"/>
      <c r="O249" s="255" t="s">
        <v>28</v>
      </c>
      <c r="P249" s="256"/>
      <c r="Q249" s="255" t="s">
        <v>29</v>
      </c>
      <c r="R249" s="256"/>
      <c r="S249" s="255" t="s">
        <v>30</v>
      </c>
      <c r="T249" s="256"/>
      <c r="U249" s="255" t="s">
        <v>31</v>
      </c>
      <c r="V249" s="256"/>
      <c r="W249" s="255" t="s">
        <v>32</v>
      </c>
      <c r="X249" s="256"/>
      <c r="Y249" s="257" t="s">
        <v>67</v>
      </c>
      <c r="Z249" s="258"/>
      <c r="AA249" s="255" t="s">
        <v>33</v>
      </c>
      <c r="AB249" s="256"/>
      <c r="AC249" s="255" t="s">
        <v>34</v>
      </c>
      <c r="AD249" s="256"/>
      <c r="AE249" s="257" t="s">
        <v>68</v>
      </c>
      <c r="AF249" s="258"/>
      <c r="AG249" s="109"/>
    </row>
    <row r="250" spans="1:34" s="64" customFormat="1" ht="52.5" customHeight="1" thickBot="1">
      <c r="A250" s="261"/>
      <c r="B250" s="262"/>
      <c r="C250" s="263"/>
      <c r="D250" s="263"/>
      <c r="E250" s="74" t="s">
        <v>13</v>
      </c>
      <c r="F250" s="74" t="s">
        <v>70</v>
      </c>
      <c r="G250" s="74" t="s">
        <v>13</v>
      </c>
      <c r="H250" s="74" t="s">
        <v>70</v>
      </c>
      <c r="I250" s="74" t="s">
        <v>13</v>
      </c>
      <c r="J250" s="74" t="s">
        <v>70</v>
      </c>
      <c r="K250" s="74" t="s">
        <v>13</v>
      </c>
      <c r="L250" s="74" t="s">
        <v>70</v>
      </c>
      <c r="M250" s="243" t="s">
        <v>13</v>
      </c>
      <c r="N250" s="243" t="s">
        <v>69</v>
      </c>
      <c r="O250" s="74" t="s">
        <v>13</v>
      </c>
      <c r="P250" s="74" t="s">
        <v>70</v>
      </c>
      <c r="Q250" s="74" t="s">
        <v>13</v>
      </c>
      <c r="R250" s="74" t="s">
        <v>70</v>
      </c>
      <c r="S250" s="74" t="s">
        <v>13</v>
      </c>
      <c r="T250" s="74" t="s">
        <v>70</v>
      </c>
      <c r="U250" s="74" t="s">
        <v>13</v>
      </c>
      <c r="V250" s="74" t="s">
        <v>70</v>
      </c>
      <c r="W250" s="74" t="s">
        <v>13</v>
      </c>
      <c r="X250" s="74" t="s">
        <v>69</v>
      </c>
      <c r="Y250" s="243" t="s">
        <v>13</v>
      </c>
      <c r="Z250" s="243" t="s">
        <v>69</v>
      </c>
      <c r="AA250" s="74" t="s">
        <v>13</v>
      </c>
      <c r="AB250" s="74" t="s">
        <v>70</v>
      </c>
      <c r="AC250" s="74" t="s">
        <v>13</v>
      </c>
      <c r="AD250" s="74" t="s">
        <v>70</v>
      </c>
      <c r="AE250" s="243" t="s">
        <v>13</v>
      </c>
      <c r="AF250" s="243" t="s">
        <v>69</v>
      </c>
      <c r="AG250" s="109"/>
    </row>
    <row r="251" spans="1:34" s="64" customFormat="1" ht="15" thickBot="1">
      <c r="A251" s="248" t="s">
        <v>59</v>
      </c>
      <c r="B251" s="249" t="s">
        <v>60</v>
      </c>
      <c r="C251" s="249">
        <v>1</v>
      </c>
      <c r="D251" s="249">
        <v>2</v>
      </c>
      <c r="E251" s="249">
        <v>3</v>
      </c>
      <c r="F251" s="249">
        <v>4</v>
      </c>
      <c r="G251" s="249">
        <v>5</v>
      </c>
      <c r="H251" s="249">
        <v>6</v>
      </c>
      <c r="I251" s="249">
        <v>7</v>
      </c>
      <c r="J251" s="249">
        <v>8</v>
      </c>
      <c r="K251" s="249">
        <v>9</v>
      </c>
      <c r="L251" s="249">
        <v>10</v>
      </c>
      <c r="M251" s="249">
        <v>11</v>
      </c>
      <c r="N251" s="249">
        <v>12</v>
      </c>
      <c r="O251" s="249">
        <v>13</v>
      </c>
      <c r="P251" s="249">
        <v>14</v>
      </c>
      <c r="Q251" s="249">
        <v>15</v>
      </c>
      <c r="R251" s="249">
        <v>16</v>
      </c>
      <c r="S251" s="249">
        <v>17</v>
      </c>
      <c r="T251" s="249">
        <v>18</v>
      </c>
      <c r="U251" s="249">
        <v>19</v>
      </c>
      <c r="V251" s="249">
        <v>20</v>
      </c>
      <c r="W251" s="249">
        <v>21</v>
      </c>
      <c r="X251" s="249">
        <v>22</v>
      </c>
      <c r="Y251" s="249">
        <v>23</v>
      </c>
      <c r="Z251" s="249">
        <v>24</v>
      </c>
      <c r="AA251" s="249">
        <v>25</v>
      </c>
      <c r="AB251" s="249">
        <v>26</v>
      </c>
      <c r="AC251" s="249">
        <v>27</v>
      </c>
      <c r="AD251" s="249">
        <v>28</v>
      </c>
      <c r="AE251" s="249">
        <v>29</v>
      </c>
      <c r="AF251" s="249">
        <v>30</v>
      </c>
      <c r="AG251" s="110"/>
    </row>
    <row r="252" spans="1:34" s="64" customFormat="1" ht="22.5" thickBot="1">
      <c r="A252" s="62" t="s">
        <v>85</v>
      </c>
      <c r="B252" s="63">
        <v>1</v>
      </c>
      <c r="C252" s="250">
        <f>+M252+Y252+AE252</f>
        <v>46</v>
      </c>
      <c r="D252" s="250">
        <f>+N252+Z252+AF252</f>
        <v>24</v>
      </c>
      <c r="E252" s="254">
        <f>+E243</f>
        <v>13</v>
      </c>
      <c r="F252" s="254">
        <f t="shared" ref="F252:L252" si="393">+F243</f>
        <v>6</v>
      </c>
      <c r="G252" s="254">
        <f t="shared" si="393"/>
        <v>9</v>
      </c>
      <c r="H252" s="254">
        <f t="shared" si="393"/>
        <v>4</v>
      </c>
      <c r="I252" s="254">
        <f t="shared" si="393"/>
        <v>9</v>
      </c>
      <c r="J252" s="254">
        <f t="shared" si="393"/>
        <v>7</v>
      </c>
      <c r="K252" s="254">
        <f t="shared" si="393"/>
        <v>15</v>
      </c>
      <c r="L252" s="254">
        <f t="shared" si="393"/>
        <v>7</v>
      </c>
      <c r="M252" s="254">
        <f>+E252+G252+I252+K252</f>
        <v>46</v>
      </c>
      <c r="N252" s="254">
        <f>+F252+H252+J252+L252</f>
        <v>24</v>
      </c>
      <c r="O252" s="254">
        <f t="shared" ref="O252:X252" si="394">+O243</f>
        <v>0</v>
      </c>
      <c r="P252" s="254">
        <f t="shared" si="394"/>
        <v>0</v>
      </c>
      <c r="Q252" s="254">
        <f t="shared" si="394"/>
        <v>0</v>
      </c>
      <c r="R252" s="254">
        <f t="shared" si="394"/>
        <v>0</v>
      </c>
      <c r="S252" s="254">
        <f t="shared" si="394"/>
        <v>0</v>
      </c>
      <c r="T252" s="254">
        <f t="shared" si="394"/>
        <v>0</v>
      </c>
      <c r="U252" s="254">
        <f t="shared" si="394"/>
        <v>0</v>
      </c>
      <c r="V252" s="254">
        <f t="shared" si="394"/>
        <v>0</v>
      </c>
      <c r="W252" s="254">
        <f t="shared" si="394"/>
        <v>0</v>
      </c>
      <c r="X252" s="254">
        <f t="shared" si="394"/>
        <v>0</v>
      </c>
      <c r="Y252" s="254">
        <f>+O252+Q252+S252+U252+W252</f>
        <v>0</v>
      </c>
      <c r="Z252" s="254">
        <f>+P252+R252+T252+V252+X252</f>
        <v>0</v>
      </c>
      <c r="AA252" s="254">
        <f>+AA243</f>
        <v>0</v>
      </c>
      <c r="AB252" s="254">
        <f>+AB243</f>
        <v>0</v>
      </c>
      <c r="AC252" s="254">
        <f>+AC243</f>
        <v>0</v>
      </c>
      <c r="AD252" s="254">
        <f>+AD243</f>
        <v>0</v>
      </c>
      <c r="AE252" s="254">
        <f>+AA252+AC252</f>
        <v>0</v>
      </c>
      <c r="AF252" s="254">
        <f>+AB252+AD252</f>
        <v>0</v>
      </c>
      <c r="AG252" s="71">
        <f t="shared" ref="AG252:AG261" si="395">IF((M252&lt;N252),"1-4 классах девочки превышают всего детей",IF(Z252&gt;Y252,"5-9 классах девочки превышают всего детей",IF(AF252&gt;AE252,"10-11 классах девочки превышают всего детей",)))</f>
        <v>0</v>
      </c>
      <c r="AH252" s="65"/>
    </row>
    <row r="253" spans="1:34" s="64" customFormat="1" ht="13.5" thickBot="1">
      <c r="A253" s="62" t="s">
        <v>44</v>
      </c>
      <c r="B253" s="63">
        <v>2</v>
      </c>
      <c r="C253" s="251">
        <f>+C254+C255+C262+C263+C264+C265+C266+C267+C268+C269+C270+C271</f>
        <v>0</v>
      </c>
      <c r="D253" s="251">
        <f>+D254+D255+D262+D263+D264+D265+D266+D267+D268+D269+D270+D271</f>
        <v>0</v>
      </c>
      <c r="E253" s="242">
        <f t="shared" ref="E253:N253" si="396">+E254+E255+E266+E267+E268+E269+E270+E271</f>
        <v>0</v>
      </c>
      <c r="F253" s="242">
        <f t="shared" si="396"/>
        <v>0</v>
      </c>
      <c r="G253" s="242">
        <f t="shared" si="396"/>
        <v>0</v>
      </c>
      <c r="H253" s="242">
        <f t="shared" si="396"/>
        <v>0</v>
      </c>
      <c r="I253" s="242">
        <f t="shared" si="396"/>
        <v>0</v>
      </c>
      <c r="J253" s="242">
        <f t="shared" si="396"/>
        <v>0</v>
      </c>
      <c r="K253" s="242">
        <f t="shared" si="396"/>
        <v>0</v>
      </c>
      <c r="L253" s="242">
        <f t="shared" si="396"/>
        <v>0</v>
      </c>
      <c r="M253" s="244">
        <f t="shared" si="396"/>
        <v>0</v>
      </c>
      <c r="N253" s="244">
        <f t="shared" si="396"/>
        <v>0</v>
      </c>
      <c r="O253" s="242">
        <f t="shared" ref="O253:Z253" si="397">+O254+O255+O262+O263+O265+O266+O267+O268+O269+O270+O271</f>
        <v>0</v>
      </c>
      <c r="P253" s="242">
        <f t="shared" si="397"/>
        <v>0</v>
      </c>
      <c r="Q253" s="242">
        <f t="shared" si="397"/>
        <v>0</v>
      </c>
      <c r="R253" s="242">
        <f t="shared" si="397"/>
        <v>0</v>
      </c>
      <c r="S253" s="242">
        <f t="shared" si="397"/>
        <v>0</v>
      </c>
      <c r="T253" s="242">
        <f t="shared" si="397"/>
        <v>0</v>
      </c>
      <c r="U253" s="242">
        <f t="shared" si="397"/>
        <v>0</v>
      </c>
      <c r="V253" s="242">
        <f t="shared" si="397"/>
        <v>0</v>
      </c>
      <c r="W253" s="242">
        <f t="shared" si="397"/>
        <v>0</v>
      </c>
      <c r="X253" s="242">
        <f t="shared" si="397"/>
        <v>0</v>
      </c>
      <c r="Y253" s="244">
        <f t="shared" si="397"/>
        <v>0</v>
      </c>
      <c r="Z253" s="244">
        <f t="shared" si="397"/>
        <v>0</v>
      </c>
      <c r="AA253" s="242">
        <f t="shared" ref="AA253:AF253" si="398">+AA254+AA255+AA262+AA263+AA264+AA265+AA266+AA267+AA268+AA269+AA270+AA271</f>
        <v>0</v>
      </c>
      <c r="AB253" s="242">
        <f t="shared" si="398"/>
        <v>0</v>
      </c>
      <c r="AC253" s="242">
        <f t="shared" si="398"/>
        <v>0</v>
      </c>
      <c r="AD253" s="242">
        <f t="shared" si="398"/>
        <v>0</v>
      </c>
      <c r="AE253" s="244">
        <f t="shared" si="398"/>
        <v>0</v>
      </c>
      <c r="AF253" s="244">
        <f t="shared" si="398"/>
        <v>0</v>
      </c>
      <c r="AG253" s="71">
        <f t="shared" si="395"/>
        <v>0</v>
      </c>
      <c r="AH253" s="65"/>
    </row>
    <row r="254" spans="1:34" s="64" customFormat="1" ht="25.5" customHeight="1" thickBot="1">
      <c r="A254" s="76" t="s">
        <v>78</v>
      </c>
      <c r="B254" s="63">
        <v>3</v>
      </c>
      <c r="C254" s="252">
        <f>+M254+Y254+AE254</f>
        <v>0</v>
      </c>
      <c r="D254" s="252">
        <f>+N254+Z254+AF254</f>
        <v>0</v>
      </c>
      <c r="E254" s="73"/>
      <c r="F254" s="73"/>
      <c r="G254" s="73"/>
      <c r="H254" s="73"/>
      <c r="I254" s="73"/>
      <c r="J254" s="73"/>
      <c r="K254" s="73"/>
      <c r="L254" s="73"/>
      <c r="M254" s="244">
        <f>+E254+G254+I254+K254</f>
        <v>0</v>
      </c>
      <c r="N254" s="244">
        <f>+F254+H254+J254+L254</f>
        <v>0</v>
      </c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244">
        <f>+O254+Q254+S254+U254+W254</f>
        <v>0</v>
      </c>
      <c r="Z254" s="244">
        <f>+P254+R254+T254+V254+X254</f>
        <v>0</v>
      </c>
      <c r="AA254" s="73"/>
      <c r="AB254" s="73"/>
      <c r="AC254" s="73"/>
      <c r="AD254" s="73"/>
      <c r="AE254" s="244">
        <f>+AA254+AC254</f>
        <v>0</v>
      </c>
      <c r="AF254" s="244">
        <f>+AB254+AD254</f>
        <v>0</v>
      </c>
      <c r="AG254" s="71">
        <f t="shared" si="395"/>
        <v>0</v>
      </c>
      <c r="AH254" s="65"/>
    </row>
    <row r="255" spans="1:34" s="64" customFormat="1" ht="13.5" customHeight="1" thickBot="1">
      <c r="A255" s="75" t="s">
        <v>71</v>
      </c>
      <c r="B255" s="63">
        <v>4</v>
      </c>
      <c r="C255" s="252">
        <f>+C256+C257+C258+C259+C260+C261</f>
        <v>0</v>
      </c>
      <c r="D255" s="252">
        <f>+D256+D257+D258+D259+D260+D261</f>
        <v>0</v>
      </c>
      <c r="E255" s="242">
        <f>+E256+E257+E258+E259+E260+E261</f>
        <v>0</v>
      </c>
      <c r="F255" s="242">
        <f t="shared" ref="F255" si="399">+F256+F257+F258+F259+F260+F261</f>
        <v>0</v>
      </c>
      <c r="G255" s="242">
        <f t="shared" ref="G255" si="400">+G256+G257+G258+G259+G260+G261</f>
        <v>0</v>
      </c>
      <c r="H255" s="242">
        <f t="shared" ref="H255" si="401">+H256+H257+H258+H259+H260+H261</f>
        <v>0</v>
      </c>
      <c r="I255" s="242">
        <f t="shared" ref="I255" si="402">+I256+I257+I258+I259+I260+I261</f>
        <v>0</v>
      </c>
      <c r="J255" s="242">
        <f t="shared" ref="J255" si="403">+J256+J257+J258+J259+J260+J261</f>
        <v>0</v>
      </c>
      <c r="K255" s="242">
        <f t="shared" ref="K255" si="404">+K256+K257+K258+K259+K260+K261</f>
        <v>0</v>
      </c>
      <c r="L255" s="242">
        <f t="shared" ref="L255" si="405">+L256+L257+L258+L259+L260+L261</f>
        <v>0</v>
      </c>
      <c r="M255" s="244">
        <f>+M256+M257+M258+M259+M260+M261</f>
        <v>0</v>
      </c>
      <c r="N255" s="244">
        <f>+N256+N257+N258+N259+N260+N261</f>
        <v>0</v>
      </c>
      <c r="O255" s="242">
        <f>+O256+O257+O258+O259+O260+O261</f>
        <v>0</v>
      </c>
      <c r="P255" s="242">
        <f t="shared" ref="P255" si="406">+P256+P257+P258+P259+P260+P261</f>
        <v>0</v>
      </c>
      <c r="Q255" s="242">
        <f t="shared" ref="Q255" si="407">+Q256+Q257+Q258+Q259+Q260+Q261</f>
        <v>0</v>
      </c>
      <c r="R255" s="242">
        <f t="shared" ref="R255" si="408">+R256+R257+R258+R259+R260+R261</f>
        <v>0</v>
      </c>
      <c r="S255" s="242">
        <f t="shared" ref="S255" si="409">+S256+S257+S258+S259+S260+S261</f>
        <v>0</v>
      </c>
      <c r="T255" s="242">
        <f t="shared" ref="T255" si="410">+T256+T257+T258+T259+T260+T261</f>
        <v>0</v>
      </c>
      <c r="U255" s="242">
        <f t="shared" ref="U255" si="411">+U256+U257+U258+U259+U260+U261</f>
        <v>0</v>
      </c>
      <c r="V255" s="242">
        <f t="shared" ref="V255" si="412">+V256+V257+V258+V259+V260+V261</f>
        <v>0</v>
      </c>
      <c r="W255" s="242">
        <f t="shared" ref="W255" si="413">+W256+W257+W258+W259+W260+W261</f>
        <v>0</v>
      </c>
      <c r="X255" s="242">
        <f t="shared" ref="X255" si="414">+X256+X257+X258+X259+X260+X261</f>
        <v>0</v>
      </c>
      <c r="Y255" s="244">
        <f>+Y256+Y257+Y258+Y259+Y260+Y261</f>
        <v>0</v>
      </c>
      <c r="Z255" s="244">
        <f>+Z256+Z257+Z258+Z259+Z260+Z261</f>
        <v>0</v>
      </c>
      <c r="AA255" s="242">
        <f>+AA256+AA257+AA258+AA259+AA260+AA261</f>
        <v>0</v>
      </c>
      <c r="AB255" s="242">
        <f t="shared" ref="AB255" si="415">+AB256+AB257+AB258+AB259+AB260+AB261</f>
        <v>0</v>
      </c>
      <c r="AC255" s="242">
        <f t="shared" ref="AC255" si="416">+AC256+AC257+AC258+AC259+AC260+AC261</f>
        <v>0</v>
      </c>
      <c r="AD255" s="242">
        <f t="shared" ref="AD255" si="417">+AD256+AD257+AD258+AD259+AD260+AD261</f>
        <v>0</v>
      </c>
      <c r="AE255" s="244">
        <f>+AE256+AE257+AE258+AE259+AE260+AE261</f>
        <v>0</v>
      </c>
      <c r="AF255" s="244">
        <f>+AF256+AF257+AF258+AF259+AF260+AF261</f>
        <v>0</v>
      </c>
      <c r="AG255" s="71">
        <f t="shared" si="395"/>
        <v>0</v>
      </c>
      <c r="AH255" s="65"/>
    </row>
    <row r="256" spans="1:34" s="64" customFormat="1" ht="15.75" customHeight="1" thickBot="1">
      <c r="A256" s="75" t="s">
        <v>84</v>
      </c>
      <c r="B256" s="63">
        <v>5</v>
      </c>
      <c r="C256" s="253">
        <f t="shared" ref="C256:D261" si="418">+M256+Y256+AE256</f>
        <v>0</v>
      </c>
      <c r="D256" s="252">
        <f t="shared" si="418"/>
        <v>0</v>
      </c>
      <c r="E256" s="73"/>
      <c r="F256" s="73"/>
      <c r="G256" s="73"/>
      <c r="H256" s="73"/>
      <c r="I256" s="73"/>
      <c r="J256" s="73"/>
      <c r="K256" s="73"/>
      <c r="L256" s="73"/>
      <c r="M256" s="244">
        <f t="shared" ref="M256:N261" si="419">+E256+G256+I256+K256</f>
        <v>0</v>
      </c>
      <c r="N256" s="244">
        <f t="shared" si="419"/>
        <v>0</v>
      </c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244">
        <f t="shared" ref="Y256:Z263" si="420">+O256+Q256+S256+U256+W256</f>
        <v>0</v>
      </c>
      <c r="Z256" s="244">
        <f t="shared" si="420"/>
        <v>0</v>
      </c>
      <c r="AA256" s="73"/>
      <c r="AB256" s="73"/>
      <c r="AC256" s="73"/>
      <c r="AD256" s="73"/>
      <c r="AE256" s="244">
        <f t="shared" ref="AE256:AF271" si="421">+AA256+AC256</f>
        <v>0</v>
      </c>
      <c r="AF256" s="244">
        <f t="shared" si="421"/>
        <v>0</v>
      </c>
      <c r="AG256" s="71">
        <f t="shared" si="395"/>
        <v>0</v>
      </c>
      <c r="AH256" s="65"/>
    </row>
    <row r="257" spans="1:35" s="64" customFormat="1" ht="15.75" customHeight="1" thickBot="1">
      <c r="A257" s="75" t="s">
        <v>72</v>
      </c>
      <c r="B257" s="63">
        <v>6</v>
      </c>
      <c r="C257" s="253">
        <f t="shared" si="418"/>
        <v>0</v>
      </c>
      <c r="D257" s="252">
        <f t="shared" si="418"/>
        <v>0</v>
      </c>
      <c r="E257" s="73"/>
      <c r="F257" s="73"/>
      <c r="G257" s="73"/>
      <c r="H257" s="73"/>
      <c r="I257" s="73"/>
      <c r="J257" s="73"/>
      <c r="K257" s="73"/>
      <c r="L257" s="73"/>
      <c r="M257" s="244">
        <f t="shared" si="419"/>
        <v>0</v>
      </c>
      <c r="N257" s="244">
        <f t="shared" si="419"/>
        <v>0</v>
      </c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244">
        <f t="shared" si="420"/>
        <v>0</v>
      </c>
      <c r="Z257" s="244">
        <f t="shared" si="420"/>
        <v>0</v>
      </c>
      <c r="AA257" s="73"/>
      <c r="AB257" s="73"/>
      <c r="AC257" s="73"/>
      <c r="AD257" s="73"/>
      <c r="AE257" s="244">
        <f t="shared" si="421"/>
        <v>0</v>
      </c>
      <c r="AF257" s="244">
        <f t="shared" si="421"/>
        <v>0</v>
      </c>
      <c r="AG257" s="71">
        <f t="shared" si="395"/>
        <v>0</v>
      </c>
      <c r="AH257" s="65"/>
    </row>
    <row r="258" spans="1:35" s="64" customFormat="1" ht="15" customHeight="1" thickBot="1">
      <c r="A258" s="75" t="s">
        <v>45</v>
      </c>
      <c r="B258" s="63">
        <v>7</v>
      </c>
      <c r="C258" s="253">
        <f t="shared" si="418"/>
        <v>0</v>
      </c>
      <c r="D258" s="252">
        <f t="shared" si="418"/>
        <v>0</v>
      </c>
      <c r="E258" s="73"/>
      <c r="F258" s="73"/>
      <c r="G258" s="73"/>
      <c r="H258" s="73"/>
      <c r="I258" s="73"/>
      <c r="J258" s="73"/>
      <c r="K258" s="73"/>
      <c r="L258" s="73"/>
      <c r="M258" s="244">
        <f t="shared" si="419"/>
        <v>0</v>
      </c>
      <c r="N258" s="244">
        <f t="shared" si="419"/>
        <v>0</v>
      </c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244">
        <f t="shared" si="420"/>
        <v>0</v>
      </c>
      <c r="Z258" s="244">
        <f t="shared" si="420"/>
        <v>0</v>
      </c>
      <c r="AA258" s="73"/>
      <c r="AB258" s="73"/>
      <c r="AC258" s="73"/>
      <c r="AD258" s="73"/>
      <c r="AE258" s="244">
        <f t="shared" si="421"/>
        <v>0</v>
      </c>
      <c r="AF258" s="244">
        <f t="shared" si="421"/>
        <v>0</v>
      </c>
      <c r="AG258" s="71">
        <f t="shared" si="395"/>
        <v>0</v>
      </c>
      <c r="AH258" s="65"/>
    </row>
    <row r="259" spans="1:35" s="64" customFormat="1" ht="14.25" customHeight="1" thickBot="1">
      <c r="A259" s="75" t="s">
        <v>73</v>
      </c>
      <c r="B259" s="63">
        <v>8</v>
      </c>
      <c r="C259" s="253">
        <f t="shared" si="418"/>
        <v>0</v>
      </c>
      <c r="D259" s="252">
        <f t="shared" si="418"/>
        <v>0</v>
      </c>
      <c r="E259" s="73"/>
      <c r="F259" s="73"/>
      <c r="G259" s="73"/>
      <c r="H259" s="73"/>
      <c r="I259" s="73"/>
      <c r="J259" s="73"/>
      <c r="K259" s="73"/>
      <c r="L259" s="73"/>
      <c r="M259" s="244">
        <f t="shared" si="419"/>
        <v>0</v>
      </c>
      <c r="N259" s="244">
        <f t="shared" si="419"/>
        <v>0</v>
      </c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244">
        <f t="shared" si="420"/>
        <v>0</v>
      </c>
      <c r="Z259" s="244">
        <f t="shared" si="420"/>
        <v>0</v>
      </c>
      <c r="AA259" s="73"/>
      <c r="AB259" s="73"/>
      <c r="AC259" s="73"/>
      <c r="AD259" s="73"/>
      <c r="AE259" s="244">
        <f t="shared" si="421"/>
        <v>0</v>
      </c>
      <c r="AF259" s="244">
        <f t="shared" si="421"/>
        <v>0</v>
      </c>
      <c r="AG259" s="71">
        <f t="shared" si="395"/>
        <v>0</v>
      </c>
      <c r="AH259" s="65"/>
    </row>
    <row r="260" spans="1:35" s="64" customFormat="1" ht="13.5" customHeight="1" thickBot="1">
      <c r="A260" s="75" t="s">
        <v>74</v>
      </c>
      <c r="B260" s="63">
        <v>9</v>
      </c>
      <c r="C260" s="253">
        <f t="shared" si="418"/>
        <v>0</v>
      </c>
      <c r="D260" s="252">
        <f t="shared" si="418"/>
        <v>0</v>
      </c>
      <c r="E260" s="73"/>
      <c r="F260" s="73"/>
      <c r="G260" s="73"/>
      <c r="H260" s="73"/>
      <c r="I260" s="73"/>
      <c r="J260" s="73"/>
      <c r="K260" s="73"/>
      <c r="L260" s="73"/>
      <c r="M260" s="244">
        <f t="shared" si="419"/>
        <v>0</v>
      </c>
      <c r="N260" s="244">
        <f t="shared" si="419"/>
        <v>0</v>
      </c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244">
        <f t="shared" si="420"/>
        <v>0</v>
      </c>
      <c r="Z260" s="244">
        <f t="shared" si="420"/>
        <v>0</v>
      </c>
      <c r="AA260" s="73"/>
      <c r="AB260" s="73"/>
      <c r="AC260" s="73"/>
      <c r="AD260" s="73"/>
      <c r="AE260" s="244">
        <f t="shared" si="421"/>
        <v>0</v>
      </c>
      <c r="AF260" s="244">
        <f t="shared" si="421"/>
        <v>0</v>
      </c>
      <c r="AG260" s="71">
        <f t="shared" si="395"/>
        <v>0</v>
      </c>
      <c r="AH260" s="65"/>
    </row>
    <row r="261" spans="1:35" s="64" customFormat="1" ht="14.25" customHeight="1" thickBot="1">
      <c r="A261" s="75" t="s">
        <v>46</v>
      </c>
      <c r="B261" s="63">
        <v>10</v>
      </c>
      <c r="C261" s="253">
        <f t="shared" si="418"/>
        <v>0</v>
      </c>
      <c r="D261" s="252">
        <f t="shared" si="418"/>
        <v>0</v>
      </c>
      <c r="E261" s="73"/>
      <c r="F261" s="73"/>
      <c r="G261" s="73"/>
      <c r="H261" s="73"/>
      <c r="I261" s="73"/>
      <c r="J261" s="73"/>
      <c r="K261" s="73"/>
      <c r="L261" s="73"/>
      <c r="M261" s="244">
        <f t="shared" si="419"/>
        <v>0</v>
      </c>
      <c r="N261" s="244">
        <f t="shared" si="419"/>
        <v>0</v>
      </c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244">
        <f t="shared" si="420"/>
        <v>0</v>
      </c>
      <c r="Z261" s="244">
        <f t="shared" si="420"/>
        <v>0</v>
      </c>
      <c r="AA261" s="73"/>
      <c r="AB261" s="73"/>
      <c r="AC261" s="73"/>
      <c r="AD261" s="73"/>
      <c r="AE261" s="244">
        <f t="shared" si="421"/>
        <v>0</v>
      </c>
      <c r="AF261" s="244">
        <f t="shared" si="421"/>
        <v>0</v>
      </c>
      <c r="AG261" s="71">
        <f t="shared" si="395"/>
        <v>0</v>
      </c>
      <c r="AH261" s="65"/>
    </row>
    <row r="262" spans="1:35" s="64" customFormat="1" ht="24.75" customHeight="1" thickBot="1">
      <c r="A262" s="62" t="s">
        <v>88</v>
      </c>
      <c r="B262" s="63">
        <v>11</v>
      </c>
      <c r="C262" s="253">
        <f>Y262+AE262</f>
        <v>0</v>
      </c>
      <c r="D262" s="253">
        <f>Z262+AF262</f>
        <v>0</v>
      </c>
      <c r="E262" s="244" t="s">
        <v>0</v>
      </c>
      <c r="F262" s="244" t="s">
        <v>0</v>
      </c>
      <c r="G262" s="244" t="s">
        <v>0</v>
      </c>
      <c r="H262" s="244" t="s">
        <v>0</v>
      </c>
      <c r="I262" s="244" t="s">
        <v>0</v>
      </c>
      <c r="J262" s="244" t="s">
        <v>0</v>
      </c>
      <c r="K262" s="244" t="s">
        <v>0</v>
      </c>
      <c r="L262" s="244" t="s">
        <v>0</v>
      </c>
      <c r="M262" s="244" t="s">
        <v>0</v>
      </c>
      <c r="N262" s="244" t="s">
        <v>0</v>
      </c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244">
        <f t="shared" si="420"/>
        <v>0</v>
      </c>
      <c r="Z262" s="244">
        <f t="shared" si="420"/>
        <v>0</v>
      </c>
      <c r="AA262" s="73"/>
      <c r="AB262" s="73"/>
      <c r="AC262" s="73"/>
      <c r="AD262" s="73"/>
      <c r="AE262" s="244">
        <f t="shared" si="421"/>
        <v>0</v>
      </c>
      <c r="AF262" s="244">
        <f t="shared" si="421"/>
        <v>0</v>
      </c>
      <c r="AG262" s="71">
        <f>IF(Z262&gt;Y262,"5-9 классах девочки превышают всего детей",IF(AF262&gt;AE262,"10-11 классах девочки превышают всего детей",))</f>
        <v>0</v>
      </c>
      <c r="AH262" s="65"/>
    </row>
    <row r="263" spans="1:35" s="64" customFormat="1" ht="23.25" customHeight="1" thickBot="1">
      <c r="A263" s="62" t="s">
        <v>47</v>
      </c>
      <c r="B263" s="63">
        <v>12</v>
      </c>
      <c r="C263" s="253">
        <f>+Y263+AE263</f>
        <v>0</v>
      </c>
      <c r="D263" s="253">
        <f>+Z263+AF263</f>
        <v>0</v>
      </c>
      <c r="E263" s="244" t="s">
        <v>0</v>
      </c>
      <c r="F263" s="244" t="s">
        <v>0</v>
      </c>
      <c r="G263" s="244" t="s">
        <v>0</v>
      </c>
      <c r="H263" s="244" t="s">
        <v>0</v>
      </c>
      <c r="I263" s="244" t="s">
        <v>0</v>
      </c>
      <c r="J263" s="244" t="s">
        <v>0</v>
      </c>
      <c r="K263" s="244" t="s">
        <v>0</v>
      </c>
      <c r="L263" s="244" t="s">
        <v>0</v>
      </c>
      <c r="M263" s="244" t="s">
        <v>0</v>
      </c>
      <c r="N263" s="244" t="s">
        <v>0</v>
      </c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244">
        <f t="shared" si="420"/>
        <v>0</v>
      </c>
      <c r="Z263" s="244">
        <f t="shared" si="420"/>
        <v>0</v>
      </c>
      <c r="AA263" s="73"/>
      <c r="AB263" s="73"/>
      <c r="AC263" s="73"/>
      <c r="AD263" s="73"/>
      <c r="AE263" s="244">
        <f t="shared" si="421"/>
        <v>0</v>
      </c>
      <c r="AF263" s="244">
        <f t="shared" si="421"/>
        <v>0</v>
      </c>
      <c r="AG263" s="71">
        <f>IF(Z263&gt;Y263,"5-9 классах девочки превышают всего детей",IF(AF263&gt;AE263,"10-11 классах девочки превышают всего детей",))</f>
        <v>0</v>
      </c>
      <c r="AH263" s="65"/>
    </row>
    <row r="264" spans="1:35" s="64" customFormat="1" ht="18" customHeight="1" thickBot="1">
      <c r="A264" s="62" t="s">
        <v>48</v>
      </c>
      <c r="B264" s="63">
        <v>13</v>
      </c>
      <c r="C264" s="253">
        <f>+AE264</f>
        <v>0</v>
      </c>
      <c r="D264" s="253">
        <f>+AF264</f>
        <v>0</v>
      </c>
      <c r="E264" s="244" t="s">
        <v>0</v>
      </c>
      <c r="F264" s="244" t="s">
        <v>0</v>
      </c>
      <c r="G264" s="244" t="s">
        <v>0</v>
      </c>
      <c r="H264" s="244" t="s">
        <v>0</v>
      </c>
      <c r="I264" s="244" t="s">
        <v>0</v>
      </c>
      <c r="J264" s="244" t="s">
        <v>0</v>
      </c>
      <c r="K264" s="244" t="s">
        <v>0</v>
      </c>
      <c r="L264" s="244" t="s">
        <v>0</v>
      </c>
      <c r="M264" s="244" t="s">
        <v>0</v>
      </c>
      <c r="N264" s="244" t="s">
        <v>0</v>
      </c>
      <c r="O264" s="244" t="s">
        <v>0</v>
      </c>
      <c r="P264" s="244" t="s">
        <v>0</v>
      </c>
      <c r="Q264" s="244" t="s">
        <v>0</v>
      </c>
      <c r="R264" s="244" t="s">
        <v>0</v>
      </c>
      <c r="S264" s="244" t="s">
        <v>0</v>
      </c>
      <c r="T264" s="244" t="s">
        <v>0</v>
      </c>
      <c r="U264" s="244" t="s">
        <v>0</v>
      </c>
      <c r="V264" s="244" t="s">
        <v>0</v>
      </c>
      <c r="W264" s="244" t="s">
        <v>0</v>
      </c>
      <c r="X264" s="244" t="s">
        <v>0</v>
      </c>
      <c r="Y264" s="244" t="s">
        <v>0</v>
      </c>
      <c r="Z264" s="244" t="s">
        <v>0</v>
      </c>
      <c r="AA264" s="73"/>
      <c r="AB264" s="73"/>
      <c r="AC264" s="73"/>
      <c r="AD264" s="73"/>
      <c r="AE264" s="244">
        <f t="shared" si="421"/>
        <v>0</v>
      </c>
      <c r="AF264" s="244">
        <f t="shared" si="421"/>
        <v>0</v>
      </c>
      <c r="AG264" s="71">
        <f>IF(AF264&gt;AE264,"10-11 классах девочки превышают всего детей",)</f>
        <v>0</v>
      </c>
      <c r="AH264" s="65"/>
    </row>
    <row r="265" spans="1:35" s="64" customFormat="1" ht="24.75" customHeight="1" thickBot="1">
      <c r="A265" s="62" t="s">
        <v>75</v>
      </c>
      <c r="B265" s="63">
        <v>14</v>
      </c>
      <c r="C265" s="253">
        <f>+Y265+AE265</f>
        <v>0</v>
      </c>
      <c r="D265" s="253">
        <f>+Z265+AF265</f>
        <v>0</v>
      </c>
      <c r="E265" s="244" t="s">
        <v>0</v>
      </c>
      <c r="F265" s="244" t="s">
        <v>0</v>
      </c>
      <c r="G265" s="244" t="s">
        <v>0</v>
      </c>
      <c r="H265" s="244" t="s">
        <v>0</v>
      </c>
      <c r="I265" s="244" t="s">
        <v>0</v>
      </c>
      <c r="J265" s="244" t="s">
        <v>0</v>
      </c>
      <c r="K265" s="244" t="s">
        <v>0</v>
      </c>
      <c r="L265" s="244" t="s">
        <v>0</v>
      </c>
      <c r="M265" s="244" t="s">
        <v>0</v>
      </c>
      <c r="N265" s="244" t="s">
        <v>0</v>
      </c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244">
        <f t="shared" ref="Y265:Z271" si="422">+O265+Q265+S265+U265+W265</f>
        <v>0</v>
      </c>
      <c r="Z265" s="244">
        <f t="shared" si="422"/>
        <v>0</v>
      </c>
      <c r="AA265" s="73"/>
      <c r="AB265" s="73"/>
      <c r="AC265" s="73"/>
      <c r="AD265" s="73"/>
      <c r="AE265" s="244">
        <f t="shared" si="421"/>
        <v>0</v>
      </c>
      <c r="AF265" s="244">
        <f t="shared" si="421"/>
        <v>0</v>
      </c>
      <c r="AG265" s="71">
        <f>IF(Z265&gt;Y265,"5-9 классах девочки превышают всего детей",IF(AF265&gt;AE265,"10-11 классах девочки превышают всего детей",))</f>
        <v>0</v>
      </c>
      <c r="AH265" s="65"/>
    </row>
    <row r="266" spans="1:35" s="64" customFormat="1" ht="34.5" customHeight="1" thickBot="1">
      <c r="A266" s="62" t="s">
        <v>83</v>
      </c>
      <c r="B266" s="63">
        <v>15</v>
      </c>
      <c r="C266" s="253">
        <f t="shared" ref="C266:D271" si="423">+M266+Y266+AE266</f>
        <v>0</v>
      </c>
      <c r="D266" s="253">
        <f t="shared" si="423"/>
        <v>0</v>
      </c>
      <c r="E266" s="73"/>
      <c r="F266" s="73"/>
      <c r="G266" s="73"/>
      <c r="H266" s="73"/>
      <c r="I266" s="73"/>
      <c r="J266" s="73"/>
      <c r="K266" s="73"/>
      <c r="L266" s="73"/>
      <c r="M266" s="244">
        <f t="shared" ref="M266:N271" si="424">+E266+G266+I266+K266</f>
        <v>0</v>
      </c>
      <c r="N266" s="244">
        <f t="shared" si="424"/>
        <v>0</v>
      </c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244">
        <f t="shared" si="422"/>
        <v>0</v>
      </c>
      <c r="Z266" s="244">
        <f t="shared" si="422"/>
        <v>0</v>
      </c>
      <c r="AA266" s="73"/>
      <c r="AB266" s="73"/>
      <c r="AC266" s="73"/>
      <c r="AD266" s="73"/>
      <c r="AE266" s="244">
        <f t="shared" si="421"/>
        <v>0</v>
      </c>
      <c r="AF266" s="244">
        <f t="shared" si="421"/>
        <v>0</v>
      </c>
      <c r="AG266" s="71">
        <f t="shared" ref="AG266:AG272" si="425">IF((M266&lt;N266),"1-4 классах девочки превышают всего детей",IF(Z266&gt;Y266,"5-9 классах девочки превышают всего детей",IF(AF266&gt;AE266,"10-11 классах девочки превышают всего детей",)))</f>
        <v>0</v>
      </c>
      <c r="AH266" s="65"/>
    </row>
    <row r="267" spans="1:35" s="64" customFormat="1" ht="24" customHeight="1" thickBot="1">
      <c r="A267" s="62" t="s">
        <v>49</v>
      </c>
      <c r="B267" s="63">
        <v>16</v>
      </c>
      <c r="C267" s="253">
        <f t="shared" si="423"/>
        <v>0</v>
      </c>
      <c r="D267" s="253">
        <f t="shared" si="423"/>
        <v>0</v>
      </c>
      <c r="E267" s="73"/>
      <c r="F267" s="73"/>
      <c r="G267" s="73"/>
      <c r="H267" s="73"/>
      <c r="I267" s="73"/>
      <c r="J267" s="73"/>
      <c r="K267" s="73"/>
      <c r="L267" s="73"/>
      <c r="M267" s="244">
        <f t="shared" si="424"/>
        <v>0</v>
      </c>
      <c r="N267" s="244">
        <f t="shared" si="424"/>
        <v>0</v>
      </c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244">
        <f t="shared" si="422"/>
        <v>0</v>
      </c>
      <c r="Z267" s="244">
        <f t="shared" si="422"/>
        <v>0</v>
      </c>
      <c r="AA267" s="73"/>
      <c r="AB267" s="73"/>
      <c r="AC267" s="73"/>
      <c r="AD267" s="73"/>
      <c r="AE267" s="244">
        <f t="shared" si="421"/>
        <v>0</v>
      </c>
      <c r="AF267" s="244">
        <f t="shared" si="421"/>
        <v>0</v>
      </c>
      <c r="AG267" s="71">
        <f t="shared" si="425"/>
        <v>0</v>
      </c>
      <c r="AH267" s="65"/>
    </row>
    <row r="268" spans="1:35" s="64" customFormat="1" ht="13.5" thickBot="1">
      <c r="A268" s="62" t="s">
        <v>50</v>
      </c>
      <c r="B268" s="63">
        <v>17</v>
      </c>
      <c r="C268" s="253">
        <f t="shared" si="423"/>
        <v>0</v>
      </c>
      <c r="D268" s="253">
        <f t="shared" si="423"/>
        <v>0</v>
      </c>
      <c r="E268" s="73"/>
      <c r="F268" s="73"/>
      <c r="G268" s="73"/>
      <c r="H268" s="73"/>
      <c r="I268" s="73"/>
      <c r="J268" s="73"/>
      <c r="K268" s="73"/>
      <c r="L268" s="73"/>
      <c r="M268" s="244">
        <f t="shared" si="424"/>
        <v>0</v>
      </c>
      <c r="N268" s="244">
        <f t="shared" si="424"/>
        <v>0</v>
      </c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244">
        <f t="shared" si="422"/>
        <v>0</v>
      </c>
      <c r="Z268" s="244">
        <f t="shared" si="422"/>
        <v>0</v>
      </c>
      <c r="AA268" s="73"/>
      <c r="AB268" s="73"/>
      <c r="AC268" s="73"/>
      <c r="AD268" s="73"/>
      <c r="AE268" s="244">
        <f t="shared" si="421"/>
        <v>0</v>
      </c>
      <c r="AF268" s="244">
        <f t="shared" si="421"/>
        <v>0</v>
      </c>
      <c r="AG268" s="71">
        <f t="shared" si="425"/>
        <v>0</v>
      </c>
      <c r="AH268" s="65"/>
    </row>
    <row r="269" spans="1:35" s="64" customFormat="1" ht="13.5" thickBot="1">
      <c r="A269" s="62" t="s">
        <v>51</v>
      </c>
      <c r="B269" s="63">
        <v>18</v>
      </c>
      <c r="C269" s="253">
        <f t="shared" si="423"/>
        <v>0</v>
      </c>
      <c r="D269" s="253">
        <f t="shared" si="423"/>
        <v>0</v>
      </c>
      <c r="E269" s="73"/>
      <c r="F269" s="73"/>
      <c r="G269" s="73"/>
      <c r="H269" s="73"/>
      <c r="I269" s="73"/>
      <c r="J269" s="73"/>
      <c r="K269" s="73"/>
      <c r="L269" s="73"/>
      <c r="M269" s="244">
        <f t="shared" si="424"/>
        <v>0</v>
      </c>
      <c r="N269" s="244">
        <f t="shared" si="424"/>
        <v>0</v>
      </c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244">
        <f t="shared" si="422"/>
        <v>0</v>
      </c>
      <c r="Z269" s="244">
        <f t="shared" si="422"/>
        <v>0</v>
      </c>
      <c r="AA269" s="73"/>
      <c r="AB269" s="73"/>
      <c r="AC269" s="73"/>
      <c r="AD269" s="73"/>
      <c r="AE269" s="244">
        <f t="shared" si="421"/>
        <v>0</v>
      </c>
      <c r="AF269" s="244">
        <f t="shared" si="421"/>
        <v>0</v>
      </c>
      <c r="AG269" s="71">
        <f t="shared" si="425"/>
        <v>0</v>
      </c>
      <c r="AH269" s="65"/>
    </row>
    <row r="270" spans="1:35" s="64" customFormat="1" ht="26.25" customHeight="1" thickBot="1">
      <c r="A270" s="62" t="s">
        <v>52</v>
      </c>
      <c r="B270" s="63">
        <v>19</v>
      </c>
      <c r="C270" s="253">
        <f t="shared" si="423"/>
        <v>0</v>
      </c>
      <c r="D270" s="253">
        <f t="shared" si="423"/>
        <v>0</v>
      </c>
      <c r="E270" s="73"/>
      <c r="F270" s="73"/>
      <c r="G270" s="73"/>
      <c r="H270" s="73"/>
      <c r="I270" s="73"/>
      <c r="J270" s="73"/>
      <c r="K270" s="73"/>
      <c r="L270" s="73"/>
      <c r="M270" s="244">
        <f t="shared" si="424"/>
        <v>0</v>
      </c>
      <c r="N270" s="244">
        <f t="shared" si="424"/>
        <v>0</v>
      </c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244">
        <f t="shared" si="422"/>
        <v>0</v>
      </c>
      <c r="Z270" s="244">
        <f t="shared" si="422"/>
        <v>0</v>
      </c>
      <c r="AA270" s="73"/>
      <c r="AB270" s="73"/>
      <c r="AC270" s="73"/>
      <c r="AD270" s="73"/>
      <c r="AE270" s="244">
        <f t="shared" si="421"/>
        <v>0</v>
      </c>
      <c r="AF270" s="244">
        <f t="shared" si="421"/>
        <v>0</v>
      </c>
      <c r="AG270" s="71">
        <f t="shared" si="425"/>
        <v>0</v>
      </c>
      <c r="AH270" s="65"/>
    </row>
    <row r="271" spans="1:35" s="64" customFormat="1" ht="14.25" customHeight="1" thickBot="1">
      <c r="A271" s="62" t="s">
        <v>53</v>
      </c>
      <c r="B271" s="63">
        <v>20</v>
      </c>
      <c r="C271" s="253">
        <f t="shared" si="423"/>
        <v>0</v>
      </c>
      <c r="D271" s="253">
        <f t="shared" si="423"/>
        <v>0</v>
      </c>
      <c r="E271" s="73"/>
      <c r="F271" s="73"/>
      <c r="G271" s="73"/>
      <c r="H271" s="73"/>
      <c r="I271" s="73"/>
      <c r="J271" s="73"/>
      <c r="K271" s="73"/>
      <c r="L271" s="73"/>
      <c r="M271" s="244">
        <f t="shared" si="424"/>
        <v>0</v>
      </c>
      <c r="N271" s="244">
        <f t="shared" si="424"/>
        <v>0</v>
      </c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244">
        <f t="shared" si="422"/>
        <v>0</v>
      </c>
      <c r="Z271" s="244">
        <f t="shared" si="422"/>
        <v>0</v>
      </c>
      <c r="AA271" s="73"/>
      <c r="AB271" s="73"/>
      <c r="AC271" s="73"/>
      <c r="AD271" s="73"/>
      <c r="AE271" s="244">
        <f t="shared" si="421"/>
        <v>0</v>
      </c>
      <c r="AF271" s="244">
        <f t="shared" si="421"/>
        <v>0</v>
      </c>
      <c r="AG271" s="71">
        <f t="shared" si="425"/>
        <v>0</v>
      </c>
      <c r="AH271" s="65"/>
      <c r="AI271" s="64" t="s">
        <v>203</v>
      </c>
    </row>
    <row r="272" spans="1:35" s="64" customFormat="1" ht="12.75" customHeight="1" thickBot="1">
      <c r="A272" s="62" t="s">
        <v>54</v>
      </c>
      <c r="B272" s="63">
        <v>21</v>
      </c>
      <c r="C272" s="253">
        <f>C273+C274+C280+C281+C282</f>
        <v>0</v>
      </c>
      <c r="D272" s="253">
        <f>D273+D274+D280+D281+D282</f>
        <v>0</v>
      </c>
      <c r="E272" s="242">
        <f>E273+E274+E280+E281+E282</f>
        <v>0</v>
      </c>
      <c r="F272" s="242">
        <f>F273+F274+F280+F281+F282</f>
        <v>0</v>
      </c>
      <c r="G272" s="242">
        <f t="shared" ref="G272:L272" si="426">G274+G280+G281+G282</f>
        <v>0</v>
      </c>
      <c r="H272" s="242">
        <f t="shared" si="426"/>
        <v>0</v>
      </c>
      <c r="I272" s="242">
        <f t="shared" si="426"/>
        <v>0</v>
      </c>
      <c r="J272" s="242">
        <f t="shared" si="426"/>
        <v>0</v>
      </c>
      <c r="K272" s="242">
        <f t="shared" si="426"/>
        <v>0</v>
      </c>
      <c r="L272" s="242">
        <f t="shared" si="426"/>
        <v>0</v>
      </c>
      <c r="M272" s="244">
        <f>M273+M274+M280+M281+M282</f>
        <v>0</v>
      </c>
      <c r="N272" s="244">
        <f>N273+N274+N280+N281+N282</f>
        <v>0</v>
      </c>
      <c r="O272" s="242">
        <f t="shared" ref="O272:AF272" si="427">O274+O280+O281+O282</f>
        <v>0</v>
      </c>
      <c r="P272" s="242">
        <f t="shared" si="427"/>
        <v>0</v>
      </c>
      <c r="Q272" s="242">
        <f t="shared" si="427"/>
        <v>0</v>
      </c>
      <c r="R272" s="242">
        <f t="shared" si="427"/>
        <v>0</v>
      </c>
      <c r="S272" s="242">
        <f t="shared" si="427"/>
        <v>0</v>
      </c>
      <c r="T272" s="242">
        <f t="shared" si="427"/>
        <v>0</v>
      </c>
      <c r="U272" s="242">
        <f t="shared" si="427"/>
        <v>0</v>
      </c>
      <c r="V272" s="242">
        <f t="shared" si="427"/>
        <v>0</v>
      </c>
      <c r="W272" s="242">
        <f t="shared" si="427"/>
        <v>0</v>
      </c>
      <c r="X272" s="242">
        <f t="shared" si="427"/>
        <v>0</v>
      </c>
      <c r="Y272" s="244">
        <f t="shared" si="427"/>
        <v>0</v>
      </c>
      <c r="Z272" s="244">
        <f t="shared" si="427"/>
        <v>0</v>
      </c>
      <c r="AA272" s="242">
        <f t="shared" si="427"/>
        <v>0</v>
      </c>
      <c r="AB272" s="242">
        <f t="shared" si="427"/>
        <v>0</v>
      </c>
      <c r="AC272" s="242">
        <f t="shared" si="427"/>
        <v>0</v>
      </c>
      <c r="AD272" s="242">
        <f t="shared" si="427"/>
        <v>0</v>
      </c>
      <c r="AE272" s="244">
        <f t="shared" si="427"/>
        <v>0</v>
      </c>
      <c r="AF272" s="244">
        <f t="shared" si="427"/>
        <v>0</v>
      </c>
      <c r="AG272" s="71">
        <f t="shared" si="425"/>
        <v>0</v>
      </c>
      <c r="AH272" s="65"/>
    </row>
    <row r="273" spans="1:43" s="64" customFormat="1" ht="18" customHeight="1" thickBot="1">
      <c r="A273" s="62" t="s">
        <v>79</v>
      </c>
      <c r="B273" s="63">
        <v>22</v>
      </c>
      <c r="C273" s="253">
        <f>+M273</f>
        <v>0</v>
      </c>
      <c r="D273" s="253">
        <f>+N273</f>
        <v>0</v>
      </c>
      <c r="E273" s="72"/>
      <c r="F273" s="72"/>
      <c r="G273" s="245" t="s">
        <v>0</v>
      </c>
      <c r="H273" s="245" t="s">
        <v>0</v>
      </c>
      <c r="I273" s="245" t="s">
        <v>0</v>
      </c>
      <c r="J273" s="245" t="s">
        <v>0</v>
      </c>
      <c r="K273" s="245" t="s">
        <v>0</v>
      </c>
      <c r="L273" s="245" t="s">
        <v>0</v>
      </c>
      <c r="M273" s="244">
        <f>+E273</f>
        <v>0</v>
      </c>
      <c r="N273" s="244">
        <f>+F273</f>
        <v>0</v>
      </c>
      <c r="O273" s="245" t="s">
        <v>0</v>
      </c>
      <c r="P273" s="245" t="s">
        <v>0</v>
      </c>
      <c r="Q273" s="245" t="s">
        <v>0</v>
      </c>
      <c r="R273" s="245" t="s">
        <v>0</v>
      </c>
      <c r="S273" s="245" t="s">
        <v>0</v>
      </c>
      <c r="T273" s="245" t="s">
        <v>0</v>
      </c>
      <c r="U273" s="245" t="s">
        <v>0</v>
      </c>
      <c r="V273" s="245" t="s">
        <v>0</v>
      </c>
      <c r="W273" s="245" t="s">
        <v>0</v>
      </c>
      <c r="X273" s="245" t="s">
        <v>0</v>
      </c>
      <c r="Y273" s="244" t="s">
        <v>0</v>
      </c>
      <c r="Z273" s="244" t="s">
        <v>0</v>
      </c>
      <c r="AA273" s="245" t="s">
        <v>0</v>
      </c>
      <c r="AB273" s="245" t="s">
        <v>0</v>
      </c>
      <c r="AC273" s="245" t="s">
        <v>0</v>
      </c>
      <c r="AD273" s="245" t="s">
        <v>0</v>
      </c>
      <c r="AE273" s="244" t="s">
        <v>0</v>
      </c>
      <c r="AF273" s="244" t="s">
        <v>0</v>
      </c>
      <c r="AG273" s="71">
        <f>IF(M273&lt;N273,"1-4 классах девочки превышают всего детей",)</f>
        <v>0</v>
      </c>
      <c r="AH273" s="65"/>
    </row>
    <row r="274" spans="1:43" s="64" customFormat="1" ht="27" customHeight="1" thickBot="1">
      <c r="A274" s="62" t="s">
        <v>89</v>
      </c>
      <c r="B274" s="63">
        <v>23</v>
      </c>
      <c r="C274" s="253">
        <f t="shared" ref="C274:D282" si="428">+M274+Y274+AE274</f>
        <v>0</v>
      </c>
      <c r="D274" s="253">
        <f>+D275+D276+D277+D278+D279</f>
        <v>0</v>
      </c>
      <c r="E274" s="242">
        <f t="shared" ref="E274:L274" si="429">+E275+E276+E277+E278+E279</f>
        <v>0</v>
      </c>
      <c r="F274" s="242">
        <f t="shared" si="429"/>
        <v>0</v>
      </c>
      <c r="G274" s="242">
        <f t="shared" si="429"/>
        <v>0</v>
      </c>
      <c r="H274" s="242">
        <f t="shared" si="429"/>
        <v>0</v>
      </c>
      <c r="I274" s="242">
        <f t="shared" si="429"/>
        <v>0</v>
      </c>
      <c r="J274" s="242">
        <f t="shared" si="429"/>
        <v>0</v>
      </c>
      <c r="K274" s="242">
        <f t="shared" si="429"/>
        <v>0</v>
      </c>
      <c r="L274" s="242">
        <f t="shared" si="429"/>
        <v>0</v>
      </c>
      <c r="M274" s="244">
        <f>+M275+M276+M277+M278+M279</f>
        <v>0</v>
      </c>
      <c r="N274" s="244">
        <f t="shared" ref="N274:AF274" si="430">+N275+N276+N277+N278+N279</f>
        <v>0</v>
      </c>
      <c r="O274" s="242">
        <f t="shared" si="430"/>
        <v>0</v>
      </c>
      <c r="P274" s="242">
        <f t="shared" si="430"/>
        <v>0</v>
      </c>
      <c r="Q274" s="242">
        <f t="shared" si="430"/>
        <v>0</v>
      </c>
      <c r="R274" s="242">
        <f t="shared" si="430"/>
        <v>0</v>
      </c>
      <c r="S274" s="242">
        <f t="shared" si="430"/>
        <v>0</v>
      </c>
      <c r="T274" s="242">
        <f t="shared" si="430"/>
        <v>0</v>
      </c>
      <c r="U274" s="242">
        <f t="shared" si="430"/>
        <v>0</v>
      </c>
      <c r="V274" s="242">
        <f t="shared" si="430"/>
        <v>0</v>
      </c>
      <c r="W274" s="242">
        <f t="shared" si="430"/>
        <v>0</v>
      </c>
      <c r="X274" s="242">
        <f t="shared" si="430"/>
        <v>0</v>
      </c>
      <c r="Y274" s="244">
        <f t="shared" si="430"/>
        <v>0</v>
      </c>
      <c r="Z274" s="244">
        <f t="shared" si="430"/>
        <v>0</v>
      </c>
      <c r="AA274" s="242">
        <f t="shared" si="430"/>
        <v>0</v>
      </c>
      <c r="AB274" s="242">
        <f t="shared" si="430"/>
        <v>0</v>
      </c>
      <c r="AC274" s="242">
        <f t="shared" si="430"/>
        <v>0</v>
      </c>
      <c r="AD274" s="242">
        <f t="shared" si="430"/>
        <v>0</v>
      </c>
      <c r="AE274" s="244">
        <f t="shared" si="430"/>
        <v>0</v>
      </c>
      <c r="AF274" s="244">
        <f t="shared" si="430"/>
        <v>0</v>
      </c>
      <c r="AG274" s="71">
        <f t="shared" ref="AG274:AG283" si="431">IF((M274&lt;N274),"1-4 классах девочки превышают всего детей",IF(Z274&gt;Y274,"5-9 классах девочки превышают всего детей",IF(AF274&gt;AE274,"10-11 классах девочки превышают всего детей",)))</f>
        <v>0</v>
      </c>
      <c r="AH274" s="65"/>
    </row>
    <row r="275" spans="1:43" s="64" customFormat="1" ht="15" customHeight="1" thickBot="1">
      <c r="A275" s="78" t="s">
        <v>81</v>
      </c>
      <c r="B275" s="63">
        <v>24</v>
      </c>
      <c r="C275" s="253">
        <f t="shared" si="428"/>
        <v>0</v>
      </c>
      <c r="D275" s="253">
        <f t="shared" si="428"/>
        <v>0</v>
      </c>
      <c r="E275" s="73"/>
      <c r="F275" s="73"/>
      <c r="G275" s="73"/>
      <c r="H275" s="73"/>
      <c r="I275" s="73"/>
      <c r="J275" s="73"/>
      <c r="K275" s="73"/>
      <c r="L275" s="73"/>
      <c r="M275" s="244">
        <f t="shared" ref="M275:N282" si="432">+E275+G275+I275+K275</f>
        <v>0</v>
      </c>
      <c r="N275" s="244">
        <f t="shared" si="432"/>
        <v>0</v>
      </c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244">
        <f t="shared" ref="Y275:Z282" si="433">+O275+Q275+S275+U275+W275</f>
        <v>0</v>
      </c>
      <c r="Z275" s="244">
        <f t="shared" si="433"/>
        <v>0</v>
      </c>
      <c r="AA275" s="73"/>
      <c r="AB275" s="73"/>
      <c r="AC275" s="73"/>
      <c r="AD275" s="73"/>
      <c r="AE275" s="244">
        <f t="shared" ref="AE275:AF282" si="434">+AA275+AC275</f>
        <v>0</v>
      </c>
      <c r="AF275" s="244">
        <f t="shared" si="434"/>
        <v>0</v>
      </c>
      <c r="AG275" s="71">
        <f t="shared" si="431"/>
        <v>0</v>
      </c>
      <c r="AH275" s="65"/>
    </row>
    <row r="276" spans="1:43" s="64" customFormat="1" ht="13.5" customHeight="1" thickBot="1">
      <c r="A276" s="75" t="s">
        <v>80</v>
      </c>
      <c r="B276" s="63">
        <v>25</v>
      </c>
      <c r="C276" s="253">
        <f t="shared" si="428"/>
        <v>0</v>
      </c>
      <c r="D276" s="253">
        <f t="shared" si="428"/>
        <v>0</v>
      </c>
      <c r="E276" s="73"/>
      <c r="F276" s="73"/>
      <c r="G276" s="73"/>
      <c r="H276" s="73"/>
      <c r="I276" s="73"/>
      <c r="J276" s="73"/>
      <c r="K276" s="73"/>
      <c r="L276" s="73"/>
      <c r="M276" s="244">
        <f t="shared" si="432"/>
        <v>0</v>
      </c>
      <c r="N276" s="244">
        <f t="shared" si="432"/>
        <v>0</v>
      </c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244">
        <f t="shared" si="433"/>
        <v>0</v>
      </c>
      <c r="Z276" s="244">
        <f t="shared" si="433"/>
        <v>0</v>
      </c>
      <c r="AA276" s="73"/>
      <c r="AB276" s="73"/>
      <c r="AC276" s="73"/>
      <c r="AD276" s="73"/>
      <c r="AE276" s="244">
        <f t="shared" si="434"/>
        <v>0</v>
      </c>
      <c r="AF276" s="244">
        <f t="shared" si="434"/>
        <v>0</v>
      </c>
      <c r="AG276" s="71">
        <f t="shared" si="431"/>
        <v>0</v>
      </c>
      <c r="AH276" s="65"/>
    </row>
    <row r="277" spans="1:43" s="64" customFormat="1" ht="15.75" customHeight="1" thickBot="1">
      <c r="A277" s="75" t="s">
        <v>55</v>
      </c>
      <c r="B277" s="63">
        <v>26</v>
      </c>
      <c r="C277" s="253">
        <f t="shared" si="428"/>
        <v>0</v>
      </c>
      <c r="D277" s="253">
        <f t="shared" si="428"/>
        <v>0</v>
      </c>
      <c r="E277" s="73"/>
      <c r="F277" s="73"/>
      <c r="G277" s="73"/>
      <c r="H277" s="73"/>
      <c r="I277" s="73"/>
      <c r="J277" s="73"/>
      <c r="K277" s="73"/>
      <c r="L277" s="73"/>
      <c r="M277" s="244">
        <f t="shared" si="432"/>
        <v>0</v>
      </c>
      <c r="N277" s="244">
        <f t="shared" si="432"/>
        <v>0</v>
      </c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244">
        <f t="shared" si="433"/>
        <v>0</v>
      </c>
      <c r="Z277" s="244">
        <f t="shared" si="433"/>
        <v>0</v>
      </c>
      <c r="AA277" s="73"/>
      <c r="AB277" s="73"/>
      <c r="AC277" s="73"/>
      <c r="AD277" s="73"/>
      <c r="AE277" s="244">
        <f t="shared" si="434"/>
        <v>0</v>
      </c>
      <c r="AF277" s="244">
        <f t="shared" si="434"/>
        <v>0</v>
      </c>
      <c r="AG277" s="71">
        <f t="shared" si="431"/>
        <v>0</v>
      </c>
      <c r="AH277" s="65"/>
    </row>
    <row r="278" spans="1:43" s="64" customFormat="1" ht="25.5" customHeight="1" thickBot="1">
      <c r="A278" s="75" t="s">
        <v>82</v>
      </c>
      <c r="B278" s="63">
        <v>27</v>
      </c>
      <c r="C278" s="253">
        <f t="shared" si="428"/>
        <v>0</v>
      </c>
      <c r="D278" s="253">
        <f t="shared" si="428"/>
        <v>0</v>
      </c>
      <c r="E278" s="73"/>
      <c r="F278" s="73"/>
      <c r="G278" s="73"/>
      <c r="H278" s="73"/>
      <c r="I278" s="73"/>
      <c r="J278" s="73"/>
      <c r="K278" s="73"/>
      <c r="L278" s="73"/>
      <c r="M278" s="244">
        <f t="shared" si="432"/>
        <v>0</v>
      </c>
      <c r="N278" s="244">
        <f t="shared" si="432"/>
        <v>0</v>
      </c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244">
        <f t="shared" si="433"/>
        <v>0</v>
      </c>
      <c r="Z278" s="244">
        <f t="shared" si="433"/>
        <v>0</v>
      </c>
      <c r="AA278" s="73"/>
      <c r="AB278" s="73"/>
      <c r="AC278" s="73"/>
      <c r="AD278" s="73"/>
      <c r="AE278" s="244">
        <f t="shared" si="434"/>
        <v>0</v>
      </c>
      <c r="AF278" s="244">
        <f t="shared" si="434"/>
        <v>0</v>
      </c>
      <c r="AG278" s="71">
        <f t="shared" si="431"/>
        <v>0</v>
      </c>
      <c r="AH278" s="65"/>
    </row>
    <row r="279" spans="1:43" s="64" customFormat="1" ht="24.75" customHeight="1" thickBot="1">
      <c r="A279" s="75" t="s">
        <v>86</v>
      </c>
      <c r="B279" s="63">
        <v>28</v>
      </c>
      <c r="C279" s="253">
        <f t="shared" si="428"/>
        <v>0</v>
      </c>
      <c r="D279" s="253">
        <f t="shared" si="428"/>
        <v>0</v>
      </c>
      <c r="E279" s="73"/>
      <c r="F279" s="73"/>
      <c r="G279" s="73"/>
      <c r="H279" s="73"/>
      <c r="I279" s="73"/>
      <c r="J279" s="73"/>
      <c r="K279" s="73"/>
      <c r="L279" s="73"/>
      <c r="M279" s="244">
        <f t="shared" si="432"/>
        <v>0</v>
      </c>
      <c r="N279" s="244">
        <f t="shared" si="432"/>
        <v>0</v>
      </c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244">
        <f t="shared" si="433"/>
        <v>0</v>
      </c>
      <c r="Z279" s="244">
        <f t="shared" si="433"/>
        <v>0</v>
      </c>
      <c r="AA279" s="73"/>
      <c r="AB279" s="73"/>
      <c r="AC279" s="73"/>
      <c r="AD279" s="73"/>
      <c r="AE279" s="244">
        <f t="shared" si="434"/>
        <v>0</v>
      </c>
      <c r="AF279" s="244">
        <f t="shared" si="434"/>
        <v>0</v>
      </c>
      <c r="AG279" s="71">
        <f t="shared" si="431"/>
        <v>0</v>
      </c>
      <c r="AH279" s="65"/>
    </row>
    <row r="280" spans="1:43" s="64" customFormat="1" ht="13.5" customHeight="1" thickBot="1">
      <c r="A280" s="62" t="s">
        <v>56</v>
      </c>
      <c r="B280" s="63">
        <v>29</v>
      </c>
      <c r="C280" s="253">
        <f t="shared" si="428"/>
        <v>0</v>
      </c>
      <c r="D280" s="253">
        <f t="shared" si="428"/>
        <v>0</v>
      </c>
      <c r="E280" s="73"/>
      <c r="F280" s="73"/>
      <c r="G280" s="73"/>
      <c r="H280" s="73"/>
      <c r="I280" s="73"/>
      <c r="J280" s="73"/>
      <c r="K280" s="73"/>
      <c r="L280" s="73"/>
      <c r="M280" s="244">
        <f t="shared" si="432"/>
        <v>0</v>
      </c>
      <c r="N280" s="244">
        <f t="shared" si="432"/>
        <v>0</v>
      </c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244">
        <f t="shared" si="433"/>
        <v>0</v>
      </c>
      <c r="Z280" s="244">
        <f t="shared" si="433"/>
        <v>0</v>
      </c>
      <c r="AA280" s="73"/>
      <c r="AB280" s="73"/>
      <c r="AC280" s="73"/>
      <c r="AD280" s="73"/>
      <c r="AE280" s="244">
        <f t="shared" si="434"/>
        <v>0</v>
      </c>
      <c r="AF280" s="244">
        <f t="shared" si="434"/>
        <v>0</v>
      </c>
      <c r="AG280" s="71">
        <f t="shared" si="431"/>
        <v>0</v>
      </c>
      <c r="AH280" s="65"/>
    </row>
    <row r="281" spans="1:43" s="64" customFormat="1" ht="14.25" customHeight="1" thickBot="1">
      <c r="A281" s="62" t="s">
        <v>57</v>
      </c>
      <c r="B281" s="63">
        <v>30</v>
      </c>
      <c r="C281" s="253">
        <f t="shared" si="428"/>
        <v>0</v>
      </c>
      <c r="D281" s="253">
        <f t="shared" si="428"/>
        <v>0</v>
      </c>
      <c r="E281" s="73"/>
      <c r="F281" s="73"/>
      <c r="G281" s="73"/>
      <c r="H281" s="73"/>
      <c r="I281" s="73"/>
      <c r="J281" s="73"/>
      <c r="K281" s="73"/>
      <c r="L281" s="73"/>
      <c r="M281" s="244">
        <f t="shared" si="432"/>
        <v>0</v>
      </c>
      <c r="N281" s="244">
        <f t="shared" si="432"/>
        <v>0</v>
      </c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244">
        <f t="shared" si="433"/>
        <v>0</v>
      </c>
      <c r="Z281" s="244">
        <f t="shared" si="433"/>
        <v>0</v>
      </c>
      <c r="AA281" s="73"/>
      <c r="AB281" s="73"/>
      <c r="AC281" s="73"/>
      <c r="AD281" s="73"/>
      <c r="AE281" s="244">
        <f t="shared" si="434"/>
        <v>0</v>
      </c>
      <c r="AF281" s="244">
        <f t="shared" si="434"/>
        <v>0</v>
      </c>
      <c r="AG281" s="71">
        <f t="shared" si="431"/>
        <v>0</v>
      </c>
      <c r="AH281" s="65"/>
    </row>
    <row r="282" spans="1:43" s="64" customFormat="1" ht="12.75" customHeight="1" thickBot="1">
      <c r="A282" s="62" t="s">
        <v>58</v>
      </c>
      <c r="B282" s="63">
        <v>31</v>
      </c>
      <c r="C282" s="253">
        <f t="shared" si="428"/>
        <v>0</v>
      </c>
      <c r="D282" s="253">
        <f t="shared" si="428"/>
        <v>0</v>
      </c>
      <c r="E282" s="73"/>
      <c r="F282" s="73"/>
      <c r="G282" s="73"/>
      <c r="H282" s="73"/>
      <c r="I282" s="73"/>
      <c r="J282" s="73"/>
      <c r="K282" s="73"/>
      <c r="L282" s="73"/>
      <c r="M282" s="244">
        <f t="shared" si="432"/>
        <v>0</v>
      </c>
      <c r="N282" s="244">
        <f t="shared" si="432"/>
        <v>0</v>
      </c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244">
        <f t="shared" si="433"/>
        <v>0</v>
      </c>
      <c r="Z282" s="244">
        <f t="shared" si="433"/>
        <v>0</v>
      </c>
      <c r="AA282" s="73"/>
      <c r="AB282" s="73"/>
      <c r="AC282" s="73"/>
      <c r="AD282" s="73"/>
      <c r="AE282" s="244">
        <f t="shared" si="434"/>
        <v>0</v>
      </c>
      <c r="AF282" s="244">
        <f t="shared" si="434"/>
        <v>0</v>
      </c>
      <c r="AG282" s="71">
        <f t="shared" si="431"/>
        <v>0</v>
      </c>
      <c r="AH282" s="65"/>
    </row>
    <row r="283" spans="1:43" s="64" customFormat="1" ht="22.5" thickBot="1">
      <c r="A283" s="62" t="s">
        <v>76</v>
      </c>
      <c r="B283" s="63">
        <v>32</v>
      </c>
      <c r="C283" s="245">
        <f>C252-C253+C272</f>
        <v>46</v>
      </c>
      <c r="D283" s="245">
        <f>D252-D253+D272</f>
        <v>24</v>
      </c>
      <c r="E283" s="244">
        <f>E273</f>
        <v>0</v>
      </c>
      <c r="F283" s="244">
        <f>F273</f>
        <v>0</v>
      </c>
      <c r="G283" s="244">
        <f t="shared" ref="G283:L283" si="435">E252-G253+G272</f>
        <v>13</v>
      </c>
      <c r="H283" s="244">
        <f t="shared" si="435"/>
        <v>6</v>
      </c>
      <c r="I283" s="244">
        <f>G252-I253+I272</f>
        <v>9</v>
      </c>
      <c r="J283" s="244">
        <f>H252-J253+J272</f>
        <v>4</v>
      </c>
      <c r="K283" s="244">
        <f t="shared" si="435"/>
        <v>9</v>
      </c>
      <c r="L283" s="244">
        <f t="shared" si="435"/>
        <v>7</v>
      </c>
      <c r="M283" s="244">
        <f>E283+G283+I283+K283</f>
        <v>31</v>
      </c>
      <c r="N283" s="244">
        <f>F283+H283+J283+L283</f>
        <v>17</v>
      </c>
      <c r="O283" s="244">
        <f>K252-O253+O272</f>
        <v>15</v>
      </c>
      <c r="P283" s="244">
        <f>L252-P253+P272</f>
        <v>7</v>
      </c>
      <c r="Q283" s="244">
        <f>O252-Q253+Q272</f>
        <v>0</v>
      </c>
      <c r="R283" s="244">
        <f t="shared" ref="R283:X283" si="436">P252-R253+R272</f>
        <v>0</v>
      </c>
      <c r="S283" s="244">
        <f t="shared" si="436"/>
        <v>0</v>
      </c>
      <c r="T283" s="244">
        <f t="shared" si="436"/>
        <v>0</v>
      </c>
      <c r="U283" s="244">
        <f>S252-U253+U272</f>
        <v>0</v>
      </c>
      <c r="V283" s="244">
        <f t="shared" si="436"/>
        <v>0</v>
      </c>
      <c r="W283" s="244">
        <f t="shared" si="436"/>
        <v>0</v>
      </c>
      <c r="X283" s="244">
        <f t="shared" si="436"/>
        <v>0</v>
      </c>
      <c r="Y283" s="244">
        <f>O283+Q283+S283+U283+W283</f>
        <v>15</v>
      </c>
      <c r="Z283" s="244">
        <f>P283+R283+T283+V283+X283</f>
        <v>7</v>
      </c>
      <c r="AA283" s="244">
        <f>W252-AA253+AA272</f>
        <v>0</v>
      </c>
      <c r="AB283" s="244">
        <f>X252-AB253+AB272</f>
        <v>0</v>
      </c>
      <c r="AC283" s="244">
        <f>AA252-AC253+AC272+AC252</f>
        <v>0</v>
      </c>
      <c r="AD283" s="244">
        <f>AB252-AD253+AD272+AD252</f>
        <v>0</v>
      </c>
      <c r="AE283" s="244">
        <f>AA283+AC283</f>
        <v>0</v>
      </c>
      <c r="AF283" s="244">
        <f>AB283+AD283</f>
        <v>0</v>
      </c>
      <c r="AG283" s="71">
        <f t="shared" si="431"/>
        <v>0</v>
      </c>
      <c r="AH283" s="65"/>
      <c r="AQ283" s="64" t="s">
        <v>205</v>
      </c>
    </row>
    <row r="284" spans="1:43" s="64" customFormat="1" ht="12.75">
      <c r="A284" s="165" t="s">
        <v>189</v>
      </c>
      <c r="B284" s="65"/>
      <c r="C284" s="163"/>
      <c r="D284" s="163"/>
      <c r="E284" s="68" t="str">
        <f>IF(E272=прибыл!K213,".","қате")</f>
        <v>.</v>
      </c>
      <c r="F284" s="68"/>
      <c r="G284" s="68" t="str">
        <f>IF(G272=прибыл!K214,".","қате")</f>
        <v>.</v>
      </c>
      <c r="H284" s="68"/>
      <c r="I284" s="68" t="str">
        <f>IF(I272=прибыл!K215,".","қате")</f>
        <v>.</v>
      </c>
      <c r="J284" s="68"/>
      <c r="K284" s="68" t="str">
        <f>IF(K272=прибыл!K216,".","қате")</f>
        <v>.</v>
      </c>
      <c r="L284" s="68"/>
      <c r="M284" s="68"/>
      <c r="N284" s="68"/>
      <c r="O284" s="68" t="str">
        <f>IF(O272=прибыл!K217,".","қате")</f>
        <v>.</v>
      </c>
      <c r="P284" s="68"/>
      <c r="Q284" s="68" t="str">
        <f>IF(Q272=прибыл!K218,".","қате")</f>
        <v>.</v>
      </c>
      <c r="R284" s="68"/>
      <c r="S284" s="68" t="str">
        <f>IF(S272=прибыл!K219,".","қате")</f>
        <v>.</v>
      </c>
      <c r="T284" s="68"/>
      <c r="U284" s="68" t="str">
        <f>IF(U272=прибыл!K220,".","қате")</f>
        <v>.</v>
      </c>
      <c r="V284" s="68"/>
      <c r="W284" s="68" t="str">
        <f>IF(W272=прибыл!K221,".","қате")</f>
        <v>.</v>
      </c>
      <c r="X284" s="68"/>
      <c r="Y284" s="68"/>
      <c r="Z284" s="68"/>
      <c r="AA284" s="68" t="str">
        <f>IF(AA272=прибыл!K222,".","қате")</f>
        <v>.</v>
      </c>
      <c r="AB284" s="68"/>
      <c r="AC284" s="68" t="str">
        <f>IF(AC272=прибыл!K223,".","қате")</f>
        <v>.</v>
      </c>
      <c r="AD284" s="68"/>
      <c r="AE284" s="68"/>
      <c r="AF284" s="68"/>
      <c r="AG284" s="71"/>
      <c r="AH284" s="65"/>
    </row>
    <row r="285" spans="1:43" s="64" customFormat="1" ht="27" customHeight="1">
      <c r="A285" s="19" t="s">
        <v>9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1" t="s">
        <v>10</v>
      </c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0"/>
    </row>
    <row r="286" spans="1:43" ht="15.75">
      <c r="A286" s="241" t="str">
        <f>$A$1</f>
        <v>Мектеп</v>
      </c>
      <c r="B286" s="237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 t="s">
        <v>214</v>
      </c>
      <c r="X286" s="238"/>
      <c r="Y286" s="239"/>
      <c r="Z286" s="240"/>
      <c r="AA286" s="238"/>
      <c r="AB286" s="239" t="s">
        <v>217</v>
      </c>
      <c r="AC286" s="239"/>
      <c r="AD286" s="238"/>
      <c r="AE286" s="238"/>
      <c r="AF286" s="238"/>
      <c r="AG286" s="1"/>
    </row>
    <row r="287" spans="1:43" s="64" customFormat="1" ht="15" customHeight="1">
      <c r="A287" s="77"/>
      <c r="B287" s="66"/>
      <c r="C287" s="67"/>
      <c r="D287" s="17"/>
      <c r="E287" s="68"/>
      <c r="F287" s="68"/>
      <c r="G287" s="68"/>
      <c r="H287" s="68"/>
      <c r="I287" s="68"/>
      <c r="J287" s="68"/>
      <c r="K287" s="68"/>
      <c r="L287" s="68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77"/>
      <c r="AA287" s="67"/>
      <c r="AB287" s="67"/>
      <c r="AC287" s="67"/>
      <c r="AD287" s="67"/>
      <c r="AE287" s="67"/>
      <c r="AF287" s="67"/>
      <c r="AG287" s="67"/>
    </row>
    <row r="288" spans="1:43" s="64" customFormat="1" ht="15" customHeight="1">
      <c r="A288" s="77"/>
      <c r="B288" s="66"/>
      <c r="C288" s="111" t="str">
        <f>IF(C283=C324,".","Ошибка")</f>
        <v>.</v>
      </c>
      <c r="D288" s="111" t="str">
        <f t="shared" ref="D288:AF288" si="437">IF(D283=D324,".","Ошибка")</f>
        <v>.</v>
      </c>
      <c r="E288" s="111" t="str">
        <f t="shared" si="437"/>
        <v>.</v>
      </c>
      <c r="F288" s="111" t="str">
        <f t="shared" si="437"/>
        <v>.</v>
      </c>
      <c r="G288" s="111" t="str">
        <f t="shared" si="437"/>
        <v>.</v>
      </c>
      <c r="H288" s="111" t="str">
        <f t="shared" si="437"/>
        <v>.</v>
      </c>
      <c r="I288" s="111" t="str">
        <f t="shared" si="437"/>
        <v>.</v>
      </c>
      <c r="J288" s="111" t="str">
        <f t="shared" si="437"/>
        <v>.</v>
      </c>
      <c r="K288" s="111" t="str">
        <f t="shared" si="437"/>
        <v>.</v>
      </c>
      <c r="L288" s="111" t="str">
        <f t="shared" si="437"/>
        <v>.</v>
      </c>
      <c r="M288" s="111" t="str">
        <f t="shared" si="437"/>
        <v>.</v>
      </c>
      <c r="N288" s="111" t="str">
        <f t="shared" si="437"/>
        <v>.</v>
      </c>
      <c r="O288" s="111" t="str">
        <f t="shared" si="437"/>
        <v>.</v>
      </c>
      <c r="P288" s="111" t="str">
        <f t="shared" si="437"/>
        <v>.</v>
      </c>
      <c r="Q288" s="111" t="str">
        <f t="shared" si="437"/>
        <v>.</v>
      </c>
      <c r="R288" s="111" t="str">
        <f t="shared" si="437"/>
        <v>.</v>
      </c>
      <c r="S288" s="111" t="str">
        <f t="shared" si="437"/>
        <v>.</v>
      </c>
      <c r="T288" s="111" t="str">
        <f t="shared" si="437"/>
        <v>.</v>
      </c>
      <c r="U288" s="111" t="str">
        <f t="shared" si="437"/>
        <v>.</v>
      </c>
      <c r="V288" s="111" t="str">
        <f t="shared" si="437"/>
        <v>.</v>
      </c>
      <c r="W288" s="111" t="str">
        <f t="shared" si="437"/>
        <v>.</v>
      </c>
      <c r="X288" s="111" t="str">
        <f t="shared" si="437"/>
        <v>.</v>
      </c>
      <c r="Y288" s="111" t="str">
        <f t="shared" si="437"/>
        <v>.</v>
      </c>
      <c r="Z288" s="111" t="str">
        <f t="shared" si="437"/>
        <v>.</v>
      </c>
      <c r="AA288" s="111" t="str">
        <f t="shared" si="437"/>
        <v>.</v>
      </c>
      <c r="AB288" s="111" t="str">
        <f t="shared" si="437"/>
        <v>.</v>
      </c>
      <c r="AC288" s="111" t="str">
        <f t="shared" si="437"/>
        <v>.</v>
      </c>
      <c r="AD288" s="111" t="str">
        <f t="shared" si="437"/>
        <v>.</v>
      </c>
      <c r="AE288" s="111" t="str">
        <f t="shared" si="437"/>
        <v>.</v>
      </c>
      <c r="AF288" s="111" t="str">
        <f t="shared" si="437"/>
        <v>.</v>
      </c>
      <c r="AG288" s="67"/>
    </row>
    <row r="289" spans="1:34" s="64" customFormat="1" ht="19.5" customHeight="1">
      <c r="A289" s="259" t="s">
        <v>61</v>
      </c>
      <c r="B289" s="262" t="s">
        <v>204</v>
      </c>
      <c r="C289" s="259" t="s">
        <v>63</v>
      </c>
      <c r="D289" s="255" t="s">
        <v>64</v>
      </c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  <c r="Y289" s="264"/>
      <c r="Z289" s="264"/>
      <c r="AA289" s="264"/>
      <c r="AB289" s="264"/>
      <c r="AC289" s="264"/>
      <c r="AD289" s="264"/>
      <c r="AE289" s="264"/>
      <c r="AF289" s="256"/>
      <c r="AG289" s="109"/>
    </row>
    <row r="290" spans="1:34" s="64" customFormat="1" ht="11.25" customHeight="1">
      <c r="A290" s="260"/>
      <c r="B290" s="262"/>
      <c r="C290" s="260"/>
      <c r="D290" s="259" t="s">
        <v>65</v>
      </c>
      <c r="E290" s="255" t="s">
        <v>24</v>
      </c>
      <c r="F290" s="256"/>
      <c r="G290" s="255" t="s">
        <v>25</v>
      </c>
      <c r="H290" s="256"/>
      <c r="I290" s="255" t="s">
        <v>26</v>
      </c>
      <c r="J290" s="256"/>
      <c r="K290" s="255" t="s">
        <v>27</v>
      </c>
      <c r="L290" s="256"/>
      <c r="M290" s="257" t="s">
        <v>66</v>
      </c>
      <c r="N290" s="258"/>
      <c r="O290" s="255" t="s">
        <v>28</v>
      </c>
      <c r="P290" s="256"/>
      <c r="Q290" s="255" t="s">
        <v>29</v>
      </c>
      <c r="R290" s="256"/>
      <c r="S290" s="255" t="s">
        <v>30</v>
      </c>
      <c r="T290" s="256"/>
      <c r="U290" s="255" t="s">
        <v>31</v>
      </c>
      <c r="V290" s="256"/>
      <c r="W290" s="255" t="s">
        <v>32</v>
      </c>
      <c r="X290" s="256"/>
      <c r="Y290" s="257" t="s">
        <v>67</v>
      </c>
      <c r="Z290" s="258"/>
      <c r="AA290" s="255" t="s">
        <v>33</v>
      </c>
      <c r="AB290" s="256"/>
      <c r="AC290" s="255" t="s">
        <v>34</v>
      </c>
      <c r="AD290" s="256"/>
      <c r="AE290" s="257" t="s">
        <v>68</v>
      </c>
      <c r="AF290" s="258"/>
      <c r="AG290" s="109"/>
    </row>
    <row r="291" spans="1:34" s="64" customFormat="1" ht="52.5" customHeight="1" thickBot="1">
      <c r="A291" s="261"/>
      <c r="B291" s="262"/>
      <c r="C291" s="263"/>
      <c r="D291" s="263"/>
      <c r="E291" s="74" t="s">
        <v>13</v>
      </c>
      <c r="F291" s="74" t="s">
        <v>70</v>
      </c>
      <c r="G291" s="74" t="s">
        <v>13</v>
      </c>
      <c r="H291" s="74" t="s">
        <v>70</v>
      </c>
      <c r="I291" s="74" t="s">
        <v>13</v>
      </c>
      <c r="J291" s="74" t="s">
        <v>70</v>
      </c>
      <c r="K291" s="74" t="s">
        <v>13</v>
      </c>
      <c r="L291" s="74" t="s">
        <v>70</v>
      </c>
      <c r="M291" s="243" t="s">
        <v>13</v>
      </c>
      <c r="N291" s="243" t="s">
        <v>69</v>
      </c>
      <c r="O291" s="74" t="s">
        <v>13</v>
      </c>
      <c r="P291" s="74" t="s">
        <v>70</v>
      </c>
      <c r="Q291" s="74" t="s">
        <v>13</v>
      </c>
      <c r="R291" s="74" t="s">
        <v>70</v>
      </c>
      <c r="S291" s="74" t="s">
        <v>13</v>
      </c>
      <c r="T291" s="74" t="s">
        <v>70</v>
      </c>
      <c r="U291" s="74" t="s">
        <v>13</v>
      </c>
      <c r="V291" s="74" t="s">
        <v>70</v>
      </c>
      <c r="W291" s="74" t="s">
        <v>13</v>
      </c>
      <c r="X291" s="74" t="s">
        <v>69</v>
      </c>
      <c r="Y291" s="243" t="s">
        <v>13</v>
      </c>
      <c r="Z291" s="243" t="s">
        <v>69</v>
      </c>
      <c r="AA291" s="74" t="s">
        <v>13</v>
      </c>
      <c r="AB291" s="74" t="s">
        <v>70</v>
      </c>
      <c r="AC291" s="74" t="s">
        <v>13</v>
      </c>
      <c r="AD291" s="74" t="s">
        <v>70</v>
      </c>
      <c r="AE291" s="243" t="s">
        <v>13</v>
      </c>
      <c r="AF291" s="243" t="s">
        <v>69</v>
      </c>
      <c r="AG291" s="109"/>
    </row>
    <row r="292" spans="1:34" s="64" customFormat="1" ht="15" thickBot="1">
      <c r="A292" s="248" t="s">
        <v>59</v>
      </c>
      <c r="B292" s="249" t="s">
        <v>60</v>
      </c>
      <c r="C292" s="249">
        <v>1</v>
      </c>
      <c r="D292" s="249">
        <v>2</v>
      </c>
      <c r="E292" s="249">
        <v>3</v>
      </c>
      <c r="F292" s="249">
        <v>4</v>
      </c>
      <c r="G292" s="249">
        <v>5</v>
      </c>
      <c r="H292" s="249">
        <v>6</v>
      </c>
      <c r="I292" s="249">
        <v>7</v>
      </c>
      <c r="J292" s="249">
        <v>8</v>
      </c>
      <c r="K292" s="249">
        <v>9</v>
      </c>
      <c r="L292" s="249">
        <v>10</v>
      </c>
      <c r="M292" s="249">
        <v>11</v>
      </c>
      <c r="N292" s="249">
        <v>12</v>
      </c>
      <c r="O292" s="249">
        <v>13</v>
      </c>
      <c r="P292" s="249">
        <v>14</v>
      </c>
      <c r="Q292" s="249">
        <v>15</v>
      </c>
      <c r="R292" s="249">
        <v>16</v>
      </c>
      <c r="S292" s="249">
        <v>17</v>
      </c>
      <c r="T292" s="249">
        <v>18</v>
      </c>
      <c r="U292" s="249">
        <v>19</v>
      </c>
      <c r="V292" s="249">
        <v>20</v>
      </c>
      <c r="W292" s="249">
        <v>21</v>
      </c>
      <c r="X292" s="249">
        <v>22</v>
      </c>
      <c r="Y292" s="249">
        <v>23</v>
      </c>
      <c r="Z292" s="249">
        <v>24</v>
      </c>
      <c r="AA292" s="249">
        <v>25</v>
      </c>
      <c r="AB292" s="249">
        <v>26</v>
      </c>
      <c r="AC292" s="249">
        <v>27</v>
      </c>
      <c r="AD292" s="249">
        <v>28</v>
      </c>
      <c r="AE292" s="249">
        <v>29</v>
      </c>
      <c r="AF292" s="249">
        <v>30</v>
      </c>
      <c r="AG292" s="110"/>
    </row>
    <row r="293" spans="1:34" s="64" customFormat="1" ht="22.5" thickBot="1">
      <c r="A293" s="62" t="s">
        <v>85</v>
      </c>
      <c r="B293" s="63">
        <v>1</v>
      </c>
      <c r="C293" s="250">
        <f>+M293+Y293+AE293</f>
        <v>46</v>
      </c>
      <c r="D293" s="250">
        <f>+N293+Z293+AF293</f>
        <v>24</v>
      </c>
      <c r="E293" s="254">
        <f t="shared" ref="E293:L293" si="438">+E8</f>
        <v>13</v>
      </c>
      <c r="F293" s="254">
        <f t="shared" si="438"/>
        <v>6</v>
      </c>
      <c r="G293" s="254">
        <f t="shared" si="438"/>
        <v>9</v>
      </c>
      <c r="H293" s="254">
        <f t="shared" si="438"/>
        <v>4</v>
      </c>
      <c r="I293" s="254">
        <f t="shared" si="438"/>
        <v>9</v>
      </c>
      <c r="J293" s="254">
        <f t="shared" si="438"/>
        <v>7</v>
      </c>
      <c r="K293" s="254">
        <f t="shared" si="438"/>
        <v>15</v>
      </c>
      <c r="L293" s="254">
        <f t="shared" si="438"/>
        <v>7</v>
      </c>
      <c r="M293" s="254">
        <f>+E293+G293+I293+K293</f>
        <v>46</v>
      </c>
      <c r="N293" s="254">
        <f>+F293+H293+J293+L293</f>
        <v>24</v>
      </c>
      <c r="O293" s="254">
        <f t="shared" ref="O293:X293" si="439">+O8</f>
        <v>0</v>
      </c>
      <c r="P293" s="254">
        <f t="shared" si="439"/>
        <v>0</v>
      </c>
      <c r="Q293" s="254">
        <f t="shared" si="439"/>
        <v>0</v>
      </c>
      <c r="R293" s="254">
        <f t="shared" si="439"/>
        <v>0</v>
      </c>
      <c r="S293" s="254">
        <f t="shared" si="439"/>
        <v>0</v>
      </c>
      <c r="T293" s="254">
        <f t="shared" si="439"/>
        <v>0</v>
      </c>
      <c r="U293" s="254">
        <f t="shared" si="439"/>
        <v>0</v>
      </c>
      <c r="V293" s="254">
        <f t="shared" si="439"/>
        <v>0</v>
      </c>
      <c r="W293" s="254">
        <f t="shared" si="439"/>
        <v>0</v>
      </c>
      <c r="X293" s="254">
        <f t="shared" si="439"/>
        <v>0</v>
      </c>
      <c r="Y293" s="254">
        <f>+O293+Q293+S293+U293+W293</f>
        <v>0</v>
      </c>
      <c r="Z293" s="254">
        <f>+P293+R293+T293+V293+X293</f>
        <v>0</v>
      </c>
      <c r="AA293" s="254">
        <f>+AA8</f>
        <v>0</v>
      </c>
      <c r="AB293" s="254">
        <f>+AB8</f>
        <v>0</v>
      </c>
      <c r="AC293" s="254">
        <f>+AC8</f>
        <v>0</v>
      </c>
      <c r="AD293" s="254">
        <f>+AD8</f>
        <v>0</v>
      </c>
      <c r="AE293" s="254">
        <f>+AA293+AC293</f>
        <v>0</v>
      </c>
      <c r="AF293" s="254">
        <f>+AB293+AD293</f>
        <v>0</v>
      </c>
      <c r="AG293" s="71">
        <f t="shared" ref="AG293:AG302" si="440">IF((M293&lt;N293),"1-4 классах девочки превышают всего детей",IF(Z293&gt;Y293,"5-9 классах девочки превышают всего детей",IF(AF293&gt;AE293,"10-11 классах девочки превышают всего детей",)))</f>
        <v>0</v>
      </c>
      <c r="AH293" s="65"/>
    </row>
    <row r="294" spans="1:34" s="64" customFormat="1" ht="13.5" thickBot="1">
      <c r="A294" s="62" t="s">
        <v>44</v>
      </c>
      <c r="B294" s="63">
        <v>2</v>
      </c>
      <c r="C294" s="251">
        <f>+C295+C296+C303+C304+C305+C306+C307+C308+C309+C310+C311+C312</f>
        <v>0</v>
      </c>
      <c r="D294" s="251">
        <f>+D295+D296+D303+D304+D305+D306+D307+D308+D309+D310+D311+D312</f>
        <v>0</v>
      </c>
      <c r="E294" s="242">
        <f t="shared" ref="E294:N294" si="441">+E295+E296+E307+E308+E309+E310+E311+E312</f>
        <v>0</v>
      </c>
      <c r="F294" s="242">
        <f t="shared" si="441"/>
        <v>0</v>
      </c>
      <c r="G294" s="242">
        <f t="shared" si="441"/>
        <v>0</v>
      </c>
      <c r="H294" s="242">
        <f t="shared" si="441"/>
        <v>0</v>
      </c>
      <c r="I294" s="242">
        <f t="shared" si="441"/>
        <v>0</v>
      </c>
      <c r="J294" s="242">
        <f t="shared" si="441"/>
        <v>0</v>
      </c>
      <c r="K294" s="242">
        <f t="shared" si="441"/>
        <v>0</v>
      </c>
      <c r="L294" s="242">
        <f t="shared" si="441"/>
        <v>0</v>
      </c>
      <c r="M294" s="244">
        <f t="shared" si="441"/>
        <v>0</v>
      </c>
      <c r="N294" s="244">
        <f t="shared" si="441"/>
        <v>0</v>
      </c>
      <c r="O294" s="242">
        <f t="shared" ref="O294:Z294" si="442">+O295+O296+O303+O304+O306+O307+O308+O309+O310+O311+O312</f>
        <v>0</v>
      </c>
      <c r="P294" s="242">
        <f t="shared" si="442"/>
        <v>0</v>
      </c>
      <c r="Q294" s="242">
        <f t="shared" si="442"/>
        <v>0</v>
      </c>
      <c r="R294" s="242">
        <f t="shared" si="442"/>
        <v>0</v>
      </c>
      <c r="S294" s="242">
        <f t="shared" si="442"/>
        <v>0</v>
      </c>
      <c r="T294" s="242">
        <f t="shared" si="442"/>
        <v>0</v>
      </c>
      <c r="U294" s="242">
        <f t="shared" si="442"/>
        <v>0</v>
      </c>
      <c r="V294" s="242">
        <f t="shared" si="442"/>
        <v>0</v>
      </c>
      <c r="W294" s="242">
        <f t="shared" si="442"/>
        <v>0</v>
      </c>
      <c r="X294" s="242">
        <f t="shared" si="442"/>
        <v>0</v>
      </c>
      <c r="Y294" s="244">
        <f t="shared" si="442"/>
        <v>0</v>
      </c>
      <c r="Z294" s="244">
        <f t="shared" si="442"/>
        <v>0</v>
      </c>
      <c r="AA294" s="242">
        <f t="shared" ref="AA294:AF294" si="443">+AA295+AA296+AA303+AA304+AA305+AA306+AA307+AA308+AA309+AA310+AA311+AA312</f>
        <v>0</v>
      </c>
      <c r="AB294" s="242">
        <f t="shared" si="443"/>
        <v>0</v>
      </c>
      <c r="AC294" s="242">
        <f t="shared" si="443"/>
        <v>0</v>
      </c>
      <c r="AD294" s="242">
        <f t="shared" si="443"/>
        <v>0</v>
      </c>
      <c r="AE294" s="244">
        <f t="shared" si="443"/>
        <v>0</v>
      </c>
      <c r="AF294" s="244">
        <f t="shared" si="443"/>
        <v>0</v>
      </c>
      <c r="AG294" s="71">
        <f t="shared" si="440"/>
        <v>0</v>
      </c>
      <c r="AH294" s="65"/>
    </row>
    <row r="295" spans="1:34" s="64" customFormat="1" ht="25.5" customHeight="1" thickBot="1">
      <c r="A295" s="76" t="s">
        <v>78</v>
      </c>
      <c r="B295" s="63">
        <v>3</v>
      </c>
      <c r="C295" s="252">
        <f>+M295+Y295+AE295</f>
        <v>0</v>
      </c>
      <c r="D295" s="252">
        <f>+N295+Z295+AF295</f>
        <v>0</v>
      </c>
      <c r="E295" s="73">
        <f t="shared" ref="E295:L295" si="444">+E254+E214+E92</f>
        <v>0</v>
      </c>
      <c r="F295" s="73">
        <f t="shared" si="444"/>
        <v>0</v>
      </c>
      <c r="G295" s="73">
        <f t="shared" si="444"/>
        <v>0</v>
      </c>
      <c r="H295" s="73">
        <f t="shared" si="444"/>
        <v>0</v>
      </c>
      <c r="I295" s="73">
        <f t="shared" si="444"/>
        <v>0</v>
      </c>
      <c r="J295" s="73">
        <f t="shared" si="444"/>
        <v>0</v>
      </c>
      <c r="K295" s="73">
        <f t="shared" si="444"/>
        <v>0</v>
      </c>
      <c r="L295" s="73">
        <f t="shared" si="444"/>
        <v>0</v>
      </c>
      <c r="M295" s="244">
        <f>+E295+G295+I295+K295</f>
        <v>0</v>
      </c>
      <c r="N295" s="244">
        <f>+F295+H295+J295+L295</f>
        <v>0</v>
      </c>
      <c r="O295" s="73">
        <f t="shared" ref="O295:X295" si="445">+O254+O214+O92</f>
        <v>0</v>
      </c>
      <c r="P295" s="73">
        <f t="shared" si="445"/>
        <v>0</v>
      </c>
      <c r="Q295" s="73">
        <f t="shared" si="445"/>
        <v>0</v>
      </c>
      <c r="R295" s="73">
        <f t="shared" si="445"/>
        <v>0</v>
      </c>
      <c r="S295" s="73">
        <f t="shared" si="445"/>
        <v>0</v>
      </c>
      <c r="T295" s="73">
        <f t="shared" si="445"/>
        <v>0</v>
      </c>
      <c r="U295" s="73">
        <f t="shared" si="445"/>
        <v>0</v>
      </c>
      <c r="V295" s="73">
        <f t="shared" si="445"/>
        <v>0</v>
      </c>
      <c r="W295" s="73">
        <f t="shared" si="445"/>
        <v>0</v>
      </c>
      <c r="X295" s="73">
        <f t="shared" si="445"/>
        <v>0</v>
      </c>
      <c r="Y295" s="244">
        <f>+O295+Q295+S295+U295+W295</f>
        <v>0</v>
      </c>
      <c r="Z295" s="244">
        <f>+P295+R295+T295+V295+X295</f>
        <v>0</v>
      </c>
      <c r="AA295" s="73">
        <f>+AA254+AA214+AA92</f>
        <v>0</v>
      </c>
      <c r="AB295" s="73">
        <f>+AB254+AB214+AB92</f>
        <v>0</v>
      </c>
      <c r="AC295" s="73">
        <f>+AC254+AC214+AC92</f>
        <v>0</v>
      </c>
      <c r="AD295" s="73">
        <f>+AD254+AD214+AD92</f>
        <v>0</v>
      </c>
      <c r="AE295" s="244">
        <f>+AA295+AC295</f>
        <v>0</v>
      </c>
      <c r="AF295" s="244">
        <f>+AB295+AD295</f>
        <v>0</v>
      </c>
      <c r="AG295" s="71">
        <f t="shared" si="440"/>
        <v>0</v>
      </c>
      <c r="AH295" s="65"/>
    </row>
    <row r="296" spans="1:34" s="64" customFormat="1" ht="13.5" customHeight="1" thickBot="1">
      <c r="A296" s="75" t="s">
        <v>71</v>
      </c>
      <c r="B296" s="63">
        <v>4</v>
      </c>
      <c r="C296" s="252">
        <f>+C297+C298+C299+C300+C301+C302</f>
        <v>0</v>
      </c>
      <c r="D296" s="252">
        <f>+D297+D298+D299+D300+D301+D302</f>
        <v>0</v>
      </c>
      <c r="E296" s="242">
        <f>+E297+E298+E299+E300+E301+E302</f>
        <v>0</v>
      </c>
      <c r="F296" s="242">
        <f t="shared" ref="F296" si="446">+F297+F298+F299+F300+F301+F302</f>
        <v>0</v>
      </c>
      <c r="G296" s="242">
        <f t="shared" ref="G296" si="447">+G297+G298+G299+G300+G301+G302</f>
        <v>0</v>
      </c>
      <c r="H296" s="242">
        <f t="shared" ref="H296" si="448">+H297+H298+H299+H300+H301+H302</f>
        <v>0</v>
      </c>
      <c r="I296" s="242">
        <f t="shared" ref="I296" si="449">+I297+I298+I299+I300+I301+I302</f>
        <v>0</v>
      </c>
      <c r="J296" s="242">
        <f t="shared" ref="J296" si="450">+J297+J298+J299+J300+J301+J302</f>
        <v>0</v>
      </c>
      <c r="K296" s="242">
        <f t="shared" ref="K296" si="451">+K297+K298+K299+K300+K301+K302</f>
        <v>0</v>
      </c>
      <c r="L296" s="242">
        <f t="shared" ref="L296" si="452">+L297+L298+L299+L300+L301+L302</f>
        <v>0</v>
      </c>
      <c r="M296" s="244">
        <f>+M297+M298+M299+M300+M301+M302</f>
        <v>0</v>
      </c>
      <c r="N296" s="244">
        <f>+N297+N298+N299+N300+N301+N302</f>
        <v>0</v>
      </c>
      <c r="O296" s="242">
        <f>+O297+O298+O299+O300+O301+O302</f>
        <v>0</v>
      </c>
      <c r="P296" s="242">
        <f t="shared" ref="P296" si="453">+P297+P298+P299+P300+P301+P302</f>
        <v>0</v>
      </c>
      <c r="Q296" s="242">
        <f t="shared" ref="Q296" si="454">+Q297+Q298+Q299+Q300+Q301+Q302</f>
        <v>0</v>
      </c>
      <c r="R296" s="242">
        <f t="shared" ref="R296" si="455">+R297+R298+R299+R300+R301+R302</f>
        <v>0</v>
      </c>
      <c r="S296" s="242">
        <f t="shared" ref="S296" si="456">+S297+S298+S299+S300+S301+S302</f>
        <v>0</v>
      </c>
      <c r="T296" s="242">
        <f t="shared" ref="T296" si="457">+T297+T298+T299+T300+T301+T302</f>
        <v>0</v>
      </c>
      <c r="U296" s="242">
        <f t="shared" ref="U296" si="458">+U297+U298+U299+U300+U301+U302</f>
        <v>0</v>
      </c>
      <c r="V296" s="242">
        <f t="shared" ref="V296" si="459">+V297+V298+V299+V300+V301+V302</f>
        <v>0</v>
      </c>
      <c r="W296" s="242">
        <f t="shared" ref="W296" si="460">+W297+W298+W299+W300+W301+W302</f>
        <v>0</v>
      </c>
      <c r="X296" s="242">
        <f t="shared" ref="X296" si="461">+X297+X298+X299+X300+X301+X302</f>
        <v>0</v>
      </c>
      <c r="Y296" s="244">
        <f>+Y297+Y298+Y299+Y300+Y301+Y302</f>
        <v>0</v>
      </c>
      <c r="Z296" s="244">
        <f>+Z297+Z298+Z299+Z300+Z301+Z302</f>
        <v>0</v>
      </c>
      <c r="AA296" s="242">
        <f>+AA297+AA298+AA299+AA300+AA301+AA302</f>
        <v>0</v>
      </c>
      <c r="AB296" s="242">
        <f t="shared" ref="AB296" si="462">+AB297+AB298+AB299+AB300+AB301+AB302</f>
        <v>0</v>
      </c>
      <c r="AC296" s="242">
        <f t="shared" ref="AC296" si="463">+AC297+AC298+AC299+AC300+AC301+AC302</f>
        <v>0</v>
      </c>
      <c r="AD296" s="242">
        <f t="shared" ref="AD296" si="464">+AD297+AD298+AD299+AD300+AD301+AD302</f>
        <v>0</v>
      </c>
      <c r="AE296" s="244">
        <f>+AE297+AE298+AE299+AE300+AE301+AE302</f>
        <v>0</v>
      </c>
      <c r="AF296" s="244">
        <f>+AF297+AF298+AF299+AF300+AF301+AF302</f>
        <v>0</v>
      </c>
      <c r="AG296" s="71">
        <f t="shared" si="440"/>
        <v>0</v>
      </c>
      <c r="AH296" s="65"/>
    </row>
    <row r="297" spans="1:34" s="64" customFormat="1" ht="15.75" customHeight="1" thickBot="1">
      <c r="A297" s="75" t="s">
        <v>84</v>
      </c>
      <c r="B297" s="63">
        <v>5</v>
      </c>
      <c r="C297" s="253">
        <f t="shared" ref="C297:D302" si="465">+M297+Y297+AE297</f>
        <v>0</v>
      </c>
      <c r="D297" s="252">
        <f t="shared" si="465"/>
        <v>0</v>
      </c>
      <c r="E297" s="73">
        <f t="shared" ref="E297:L302" si="466">+E256+E216+E94</f>
        <v>0</v>
      </c>
      <c r="F297" s="73">
        <f t="shared" si="466"/>
        <v>0</v>
      </c>
      <c r="G297" s="73">
        <f t="shared" si="466"/>
        <v>0</v>
      </c>
      <c r="H297" s="73">
        <f t="shared" si="466"/>
        <v>0</v>
      </c>
      <c r="I297" s="73">
        <f t="shared" si="466"/>
        <v>0</v>
      </c>
      <c r="J297" s="73">
        <f t="shared" si="466"/>
        <v>0</v>
      </c>
      <c r="K297" s="73">
        <f t="shared" si="466"/>
        <v>0</v>
      </c>
      <c r="L297" s="73">
        <f t="shared" si="466"/>
        <v>0</v>
      </c>
      <c r="M297" s="244">
        <f t="shared" ref="M297:N302" si="467">+E297+G297+I297+K297</f>
        <v>0</v>
      </c>
      <c r="N297" s="244">
        <f t="shared" si="467"/>
        <v>0</v>
      </c>
      <c r="O297" s="73">
        <f t="shared" ref="O297:X297" si="468">+O256+O216+O94</f>
        <v>0</v>
      </c>
      <c r="P297" s="73">
        <f t="shared" si="468"/>
        <v>0</v>
      </c>
      <c r="Q297" s="73">
        <f t="shared" si="468"/>
        <v>0</v>
      </c>
      <c r="R297" s="73">
        <f t="shared" si="468"/>
        <v>0</v>
      </c>
      <c r="S297" s="73">
        <f t="shared" si="468"/>
        <v>0</v>
      </c>
      <c r="T297" s="73">
        <f t="shared" si="468"/>
        <v>0</v>
      </c>
      <c r="U297" s="73">
        <f t="shared" si="468"/>
        <v>0</v>
      </c>
      <c r="V297" s="73">
        <f t="shared" si="468"/>
        <v>0</v>
      </c>
      <c r="W297" s="73">
        <f t="shared" si="468"/>
        <v>0</v>
      </c>
      <c r="X297" s="73">
        <f t="shared" si="468"/>
        <v>0</v>
      </c>
      <c r="Y297" s="244">
        <f t="shared" ref="Y297:Z304" si="469">+O297+Q297+S297+U297+W297</f>
        <v>0</v>
      </c>
      <c r="Z297" s="244">
        <f t="shared" si="469"/>
        <v>0</v>
      </c>
      <c r="AA297" s="73">
        <f t="shared" ref="AA297:AD312" si="470">+AA256+AA216+AA94</f>
        <v>0</v>
      </c>
      <c r="AB297" s="73">
        <f t="shared" si="470"/>
        <v>0</v>
      </c>
      <c r="AC297" s="73">
        <f t="shared" si="470"/>
        <v>0</v>
      </c>
      <c r="AD297" s="73">
        <f t="shared" si="470"/>
        <v>0</v>
      </c>
      <c r="AE297" s="244">
        <f t="shared" ref="AE297:AF312" si="471">+AA297+AC297</f>
        <v>0</v>
      </c>
      <c r="AF297" s="244">
        <f t="shared" si="471"/>
        <v>0</v>
      </c>
      <c r="AG297" s="71">
        <f t="shared" si="440"/>
        <v>0</v>
      </c>
      <c r="AH297" s="65"/>
    </row>
    <row r="298" spans="1:34" s="64" customFormat="1" ht="15.75" customHeight="1" thickBot="1">
      <c r="A298" s="75" t="s">
        <v>72</v>
      </c>
      <c r="B298" s="63">
        <v>6</v>
      </c>
      <c r="C298" s="253">
        <f t="shared" si="465"/>
        <v>0</v>
      </c>
      <c r="D298" s="252">
        <f t="shared" si="465"/>
        <v>0</v>
      </c>
      <c r="E298" s="73">
        <f t="shared" si="466"/>
        <v>0</v>
      </c>
      <c r="F298" s="73">
        <f t="shared" si="466"/>
        <v>0</v>
      </c>
      <c r="G298" s="73">
        <f t="shared" si="466"/>
        <v>0</v>
      </c>
      <c r="H298" s="73">
        <f t="shared" si="466"/>
        <v>0</v>
      </c>
      <c r="I298" s="73">
        <f t="shared" si="466"/>
        <v>0</v>
      </c>
      <c r="J298" s="73">
        <f t="shared" si="466"/>
        <v>0</v>
      </c>
      <c r="K298" s="73">
        <f t="shared" si="466"/>
        <v>0</v>
      </c>
      <c r="L298" s="73">
        <f t="shared" si="466"/>
        <v>0</v>
      </c>
      <c r="M298" s="244">
        <f t="shared" si="467"/>
        <v>0</v>
      </c>
      <c r="N298" s="244">
        <f t="shared" si="467"/>
        <v>0</v>
      </c>
      <c r="O298" s="73">
        <f t="shared" ref="O298:X298" si="472">+O257+O217+O95</f>
        <v>0</v>
      </c>
      <c r="P298" s="73">
        <f t="shared" si="472"/>
        <v>0</v>
      </c>
      <c r="Q298" s="73">
        <f t="shared" si="472"/>
        <v>0</v>
      </c>
      <c r="R298" s="73">
        <f t="shared" si="472"/>
        <v>0</v>
      </c>
      <c r="S298" s="73">
        <f t="shared" si="472"/>
        <v>0</v>
      </c>
      <c r="T298" s="73">
        <f t="shared" si="472"/>
        <v>0</v>
      </c>
      <c r="U298" s="73">
        <f t="shared" si="472"/>
        <v>0</v>
      </c>
      <c r="V298" s="73">
        <f t="shared" si="472"/>
        <v>0</v>
      </c>
      <c r="W298" s="73">
        <f t="shared" si="472"/>
        <v>0</v>
      </c>
      <c r="X298" s="73">
        <f t="shared" si="472"/>
        <v>0</v>
      </c>
      <c r="Y298" s="244">
        <f t="shared" si="469"/>
        <v>0</v>
      </c>
      <c r="Z298" s="244">
        <f t="shared" si="469"/>
        <v>0</v>
      </c>
      <c r="AA298" s="73">
        <f t="shared" si="470"/>
        <v>0</v>
      </c>
      <c r="AB298" s="73">
        <f t="shared" si="470"/>
        <v>0</v>
      </c>
      <c r="AC298" s="73">
        <f t="shared" si="470"/>
        <v>0</v>
      </c>
      <c r="AD298" s="73">
        <f t="shared" si="470"/>
        <v>0</v>
      </c>
      <c r="AE298" s="244">
        <f t="shared" si="471"/>
        <v>0</v>
      </c>
      <c r="AF298" s="244">
        <f t="shared" si="471"/>
        <v>0</v>
      </c>
      <c r="AG298" s="71">
        <f t="shared" si="440"/>
        <v>0</v>
      </c>
      <c r="AH298" s="65"/>
    </row>
    <row r="299" spans="1:34" s="64" customFormat="1" ht="15" customHeight="1" thickBot="1">
      <c r="A299" s="75" t="s">
        <v>45</v>
      </c>
      <c r="B299" s="63">
        <v>7</v>
      </c>
      <c r="C299" s="253">
        <f t="shared" si="465"/>
        <v>0</v>
      </c>
      <c r="D299" s="252">
        <f t="shared" si="465"/>
        <v>0</v>
      </c>
      <c r="E299" s="73">
        <f t="shared" si="466"/>
        <v>0</v>
      </c>
      <c r="F299" s="73">
        <f t="shared" si="466"/>
        <v>0</v>
      </c>
      <c r="G299" s="73">
        <f t="shared" si="466"/>
        <v>0</v>
      </c>
      <c r="H299" s="73">
        <f t="shared" si="466"/>
        <v>0</v>
      </c>
      <c r="I299" s="73">
        <f t="shared" si="466"/>
        <v>0</v>
      </c>
      <c r="J299" s="73">
        <f t="shared" si="466"/>
        <v>0</v>
      </c>
      <c r="K299" s="73">
        <f t="shared" si="466"/>
        <v>0</v>
      </c>
      <c r="L299" s="73">
        <f t="shared" si="466"/>
        <v>0</v>
      </c>
      <c r="M299" s="244">
        <f t="shared" si="467"/>
        <v>0</v>
      </c>
      <c r="N299" s="244">
        <f t="shared" si="467"/>
        <v>0</v>
      </c>
      <c r="O299" s="73">
        <f t="shared" ref="O299:X299" si="473">+O258+O218+O96</f>
        <v>0</v>
      </c>
      <c r="P299" s="73">
        <f t="shared" si="473"/>
        <v>0</v>
      </c>
      <c r="Q299" s="73">
        <f t="shared" si="473"/>
        <v>0</v>
      </c>
      <c r="R299" s="73">
        <f t="shared" si="473"/>
        <v>0</v>
      </c>
      <c r="S299" s="73">
        <f t="shared" si="473"/>
        <v>0</v>
      </c>
      <c r="T299" s="73">
        <f t="shared" si="473"/>
        <v>0</v>
      </c>
      <c r="U299" s="73">
        <f t="shared" si="473"/>
        <v>0</v>
      </c>
      <c r="V299" s="73">
        <f t="shared" si="473"/>
        <v>0</v>
      </c>
      <c r="W299" s="73">
        <f t="shared" si="473"/>
        <v>0</v>
      </c>
      <c r="X299" s="73">
        <f t="shared" si="473"/>
        <v>0</v>
      </c>
      <c r="Y299" s="244">
        <f t="shared" si="469"/>
        <v>0</v>
      </c>
      <c r="Z299" s="244">
        <f t="shared" si="469"/>
        <v>0</v>
      </c>
      <c r="AA299" s="73">
        <f t="shared" si="470"/>
        <v>0</v>
      </c>
      <c r="AB299" s="73">
        <f t="shared" si="470"/>
        <v>0</v>
      </c>
      <c r="AC299" s="73">
        <f t="shared" si="470"/>
        <v>0</v>
      </c>
      <c r="AD299" s="73">
        <f t="shared" si="470"/>
        <v>0</v>
      </c>
      <c r="AE299" s="244">
        <f t="shared" si="471"/>
        <v>0</v>
      </c>
      <c r="AF299" s="244">
        <f t="shared" si="471"/>
        <v>0</v>
      </c>
      <c r="AG299" s="71">
        <f t="shared" si="440"/>
        <v>0</v>
      </c>
      <c r="AH299" s="65"/>
    </row>
    <row r="300" spans="1:34" s="64" customFormat="1" ht="14.25" customHeight="1" thickBot="1">
      <c r="A300" s="75" t="s">
        <v>73</v>
      </c>
      <c r="B300" s="63">
        <v>8</v>
      </c>
      <c r="C300" s="253">
        <f t="shared" si="465"/>
        <v>0</v>
      </c>
      <c r="D300" s="252">
        <f t="shared" si="465"/>
        <v>0</v>
      </c>
      <c r="E300" s="73">
        <f t="shared" si="466"/>
        <v>0</v>
      </c>
      <c r="F300" s="73">
        <f t="shared" si="466"/>
        <v>0</v>
      </c>
      <c r="G300" s="73">
        <f t="shared" si="466"/>
        <v>0</v>
      </c>
      <c r="H300" s="73">
        <f t="shared" si="466"/>
        <v>0</v>
      </c>
      <c r="I300" s="73">
        <f t="shared" si="466"/>
        <v>0</v>
      </c>
      <c r="J300" s="73">
        <f t="shared" si="466"/>
        <v>0</v>
      </c>
      <c r="K300" s="73">
        <f t="shared" si="466"/>
        <v>0</v>
      </c>
      <c r="L300" s="73">
        <f t="shared" si="466"/>
        <v>0</v>
      </c>
      <c r="M300" s="244">
        <f t="shared" si="467"/>
        <v>0</v>
      </c>
      <c r="N300" s="244">
        <f t="shared" si="467"/>
        <v>0</v>
      </c>
      <c r="O300" s="73">
        <f t="shared" ref="O300:X300" si="474">+O259+O219+O97</f>
        <v>0</v>
      </c>
      <c r="P300" s="73">
        <f t="shared" si="474"/>
        <v>0</v>
      </c>
      <c r="Q300" s="73">
        <f t="shared" si="474"/>
        <v>0</v>
      </c>
      <c r="R300" s="73">
        <f t="shared" si="474"/>
        <v>0</v>
      </c>
      <c r="S300" s="73">
        <f t="shared" si="474"/>
        <v>0</v>
      </c>
      <c r="T300" s="73">
        <f t="shared" si="474"/>
        <v>0</v>
      </c>
      <c r="U300" s="73">
        <f t="shared" si="474"/>
        <v>0</v>
      </c>
      <c r="V300" s="73">
        <f t="shared" si="474"/>
        <v>0</v>
      </c>
      <c r="W300" s="73">
        <f t="shared" si="474"/>
        <v>0</v>
      </c>
      <c r="X300" s="73">
        <f t="shared" si="474"/>
        <v>0</v>
      </c>
      <c r="Y300" s="244">
        <f t="shared" si="469"/>
        <v>0</v>
      </c>
      <c r="Z300" s="244">
        <f t="shared" si="469"/>
        <v>0</v>
      </c>
      <c r="AA300" s="73">
        <f t="shared" si="470"/>
        <v>0</v>
      </c>
      <c r="AB300" s="73">
        <f t="shared" si="470"/>
        <v>0</v>
      </c>
      <c r="AC300" s="73">
        <f t="shared" si="470"/>
        <v>0</v>
      </c>
      <c r="AD300" s="73">
        <f t="shared" si="470"/>
        <v>0</v>
      </c>
      <c r="AE300" s="244">
        <f t="shared" si="471"/>
        <v>0</v>
      </c>
      <c r="AF300" s="244">
        <f t="shared" si="471"/>
        <v>0</v>
      </c>
      <c r="AG300" s="71">
        <f t="shared" si="440"/>
        <v>0</v>
      </c>
      <c r="AH300" s="65"/>
    </row>
    <row r="301" spans="1:34" s="64" customFormat="1" ht="13.5" customHeight="1" thickBot="1">
      <c r="A301" s="75" t="s">
        <v>74</v>
      </c>
      <c r="B301" s="63">
        <v>9</v>
      </c>
      <c r="C301" s="253">
        <f t="shared" si="465"/>
        <v>0</v>
      </c>
      <c r="D301" s="252">
        <f t="shared" si="465"/>
        <v>0</v>
      </c>
      <c r="E301" s="73">
        <f t="shared" si="466"/>
        <v>0</v>
      </c>
      <c r="F301" s="73">
        <f t="shared" si="466"/>
        <v>0</v>
      </c>
      <c r="G301" s="73">
        <f t="shared" si="466"/>
        <v>0</v>
      </c>
      <c r="H301" s="73">
        <f t="shared" si="466"/>
        <v>0</v>
      </c>
      <c r="I301" s="73">
        <f t="shared" si="466"/>
        <v>0</v>
      </c>
      <c r="J301" s="73">
        <f t="shared" si="466"/>
        <v>0</v>
      </c>
      <c r="K301" s="73">
        <f t="shared" si="466"/>
        <v>0</v>
      </c>
      <c r="L301" s="73">
        <f t="shared" si="466"/>
        <v>0</v>
      </c>
      <c r="M301" s="244">
        <f t="shared" si="467"/>
        <v>0</v>
      </c>
      <c r="N301" s="244">
        <f t="shared" si="467"/>
        <v>0</v>
      </c>
      <c r="O301" s="73">
        <f t="shared" ref="O301:X301" si="475">+O260+O220+O98</f>
        <v>0</v>
      </c>
      <c r="P301" s="73">
        <f t="shared" si="475"/>
        <v>0</v>
      </c>
      <c r="Q301" s="73">
        <f t="shared" si="475"/>
        <v>0</v>
      </c>
      <c r="R301" s="73">
        <f t="shared" si="475"/>
        <v>0</v>
      </c>
      <c r="S301" s="73">
        <f t="shared" si="475"/>
        <v>0</v>
      </c>
      <c r="T301" s="73">
        <f t="shared" si="475"/>
        <v>0</v>
      </c>
      <c r="U301" s="73">
        <f t="shared" si="475"/>
        <v>0</v>
      </c>
      <c r="V301" s="73">
        <f t="shared" si="475"/>
        <v>0</v>
      </c>
      <c r="W301" s="73">
        <f t="shared" si="475"/>
        <v>0</v>
      </c>
      <c r="X301" s="73">
        <f t="shared" si="475"/>
        <v>0</v>
      </c>
      <c r="Y301" s="244">
        <f t="shared" si="469"/>
        <v>0</v>
      </c>
      <c r="Z301" s="244">
        <f t="shared" si="469"/>
        <v>0</v>
      </c>
      <c r="AA301" s="73">
        <f t="shared" si="470"/>
        <v>0</v>
      </c>
      <c r="AB301" s="73">
        <f t="shared" si="470"/>
        <v>0</v>
      </c>
      <c r="AC301" s="73">
        <f t="shared" si="470"/>
        <v>0</v>
      </c>
      <c r="AD301" s="73">
        <f t="shared" si="470"/>
        <v>0</v>
      </c>
      <c r="AE301" s="244">
        <f t="shared" si="471"/>
        <v>0</v>
      </c>
      <c r="AF301" s="244">
        <f t="shared" si="471"/>
        <v>0</v>
      </c>
      <c r="AG301" s="71">
        <f t="shared" si="440"/>
        <v>0</v>
      </c>
      <c r="AH301" s="65"/>
    </row>
    <row r="302" spans="1:34" s="64" customFormat="1" ht="14.25" customHeight="1" thickBot="1">
      <c r="A302" s="75" t="s">
        <v>46</v>
      </c>
      <c r="B302" s="63">
        <v>10</v>
      </c>
      <c r="C302" s="253">
        <f t="shared" si="465"/>
        <v>0</v>
      </c>
      <c r="D302" s="252">
        <f t="shared" si="465"/>
        <v>0</v>
      </c>
      <c r="E302" s="73">
        <f t="shared" si="466"/>
        <v>0</v>
      </c>
      <c r="F302" s="73">
        <f t="shared" si="466"/>
        <v>0</v>
      </c>
      <c r="G302" s="73">
        <f t="shared" si="466"/>
        <v>0</v>
      </c>
      <c r="H302" s="73">
        <f t="shared" si="466"/>
        <v>0</v>
      </c>
      <c r="I302" s="73">
        <f t="shared" si="466"/>
        <v>0</v>
      </c>
      <c r="J302" s="73">
        <f t="shared" si="466"/>
        <v>0</v>
      </c>
      <c r="K302" s="73">
        <f t="shared" si="466"/>
        <v>0</v>
      </c>
      <c r="L302" s="73">
        <f t="shared" si="466"/>
        <v>0</v>
      </c>
      <c r="M302" s="244">
        <f t="shared" si="467"/>
        <v>0</v>
      </c>
      <c r="N302" s="244">
        <f t="shared" si="467"/>
        <v>0</v>
      </c>
      <c r="O302" s="73">
        <f t="shared" ref="O302:X302" si="476">+O261+O221+O99</f>
        <v>0</v>
      </c>
      <c r="P302" s="73">
        <f t="shared" si="476"/>
        <v>0</v>
      </c>
      <c r="Q302" s="73">
        <f t="shared" si="476"/>
        <v>0</v>
      </c>
      <c r="R302" s="73">
        <f t="shared" si="476"/>
        <v>0</v>
      </c>
      <c r="S302" s="73">
        <f t="shared" si="476"/>
        <v>0</v>
      </c>
      <c r="T302" s="73">
        <f t="shared" si="476"/>
        <v>0</v>
      </c>
      <c r="U302" s="73">
        <f t="shared" si="476"/>
        <v>0</v>
      </c>
      <c r="V302" s="73">
        <f t="shared" si="476"/>
        <v>0</v>
      </c>
      <c r="W302" s="73">
        <f t="shared" si="476"/>
        <v>0</v>
      </c>
      <c r="X302" s="73">
        <f t="shared" si="476"/>
        <v>0</v>
      </c>
      <c r="Y302" s="244">
        <f t="shared" si="469"/>
        <v>0</v>
      </c>
      <c r="Z302" s="244">
        <f t="shared" si="469"/>
        <v>0</v>
      </c>
      <c r="AA302" s="73">
        <f t="shared" si="470"/>
        <v>0</v>
      </c>
      <c r="AB302" s="73">
        <f t="shared" si="470"/>
        <v>0</v>
      </c>
      <c r="AC302" s="73">
        <f t="shared" si="470"/>
        <v>0</v>
      </c>
      <c r="AD302" s="73">
        <f t="shared" si="470"/>
        <v>0</v>
      </c>
      <c r="AE302" s="244">
        <f t="shared" si="471"/>
        <v>0</v>
      </c>
      <c r="AF302" s="244">
        <f t="shared" si="471"/>
        <v>0</v>
      </c>
      <c r="AG302" s="71">
        <f t="shared" si="440"/>
        <v>0</v>
      </c>
      <c r="AH302" s="65"/>
    </row>
    <row r="303" spans="1:34" s="64" customFormat="1" ht="24.75" customHeight="1" thickBot="1">
      <c r="A303" s="62" t="s">
        <v>88</v>
      </c>
      <c r="B303" s="63">
        <v>11</v>
      </c>
      <c r="C303" s="253">
        <f>Y303+AE303</f>
        <v>0</v>
      </c>
      <c r="D303" s="253">
        <f>Z303+AF303</f>
        <v>0</v>
      </c>
      <c r="E303" s="244" t="s">
        <v>0</v>
      </c>
      <c r="F303" s="244" t="s">
        <v>0</v>
      </c>
      <c r="G303" s="244" t="s">
        <v>0</v>
      </c>
      <c r="H303" s="244" t="s">
        <v>0</v>
      </c>
      <c r="I303" s="244" t="s">
        <v>0</v>
      </c>
      <c r="J303" s="244" t="s">
        <v>0</v>
      </c>
      <c r="K303" s="244" t="s">
        <v>0</v>
      </c>
      <c r="L303" s="244" t="s">
        <v>0</v>
      </c>
      <c r="M303" s="244" t="s">
        <v>0</v>
      </c>
      <c r="N303" s="244" t="s">
        <v>0</v>
      </c>
      <c r="O303" s="73">
        <f t="shared" ref="O303:X303" si="477">+O262+O222+O100</f>
        <v>0</v>
      </c>
      <c r="P303" s="73">
        <f t="shared" si="477"/>
        <v>0</v>
      </c>
      <c r="Q303" s="73">
        <f t="shared" si="477"/>
        <v>0</v>
      </c>
      <c r="R303" s="73">
        <f t="shared" si="477"/>
        <v>0</v>
      </c>
      <c r="S303" s="73">
        <f t="shared" si="477"/>
        <v>0</v>
      </c>
      <c r="T303" s="73">
        <f t="shared" si="477"/>
        <v>0</v>
      </c>
      <c r="U303" s="73">
        <f t="shared" si="477"/>
        <v>0</v>
      </c>
      <c r="V303" s="73">
        <f t="shared" si="477"/>
        <v>0</v>
      </c>
      <c r="W303" s="73">
        <f t="shared" si="477"/>
        <v>0</v>
      </c>
      <c r="X303" s="73">
        <f t="shared" si="477"/>
        <v>0</v>
      </c>
      <c r="Y303" s="244">
        <f t="shared" si="469"/>
        <v>0</v>
      </c>
      <c r="Z303" s="244">
        <f t="shared" si="469"/>
        <v>0</v>
      </c>
      <c r="AA303" s="73">
        <f t="shared" si="470"/>
        <v>0</v>
      </c>
      <c r="AB303" s="73">
        <f t="shared" si="470"/>
        <v>0</v>
      </c>
      <c r="AC303" s="73">
        <f t="shared" si="470"/>
        <v>0</v>
      </c>
      <c r="AD303" s="73">
        <f t="shared" si="470"/>
        <v>0</v>
      </c>
      <c r="AE303" s="244">
        <f t="shared" si="471"/>
        <v>0</v>
      </c>
      <c r="AF303" s="244">
        <f t="shared" si="471"/>
        <v>0</v>
      </c>
      <c r="AG303" s="71">
        <f>IF(Z303&gt;Y303,"5-9 классах девочки превышают всего детей",IF(AF303&gt;AE303,"10-11 классах девочки превышают всего детей",))</f>
        <v>0</v>
      </c>
      <c r="AH303" s="65"/>
    </row>
    <row r="304" spans="1:34" s="64" customFormat="1" ht="23.25" customHeight="1" thickBot="1">
      <c r="A304" s="62" t="s">
        <v>47</v>
      </c>
      <c r="B304" s="63">
        <v>12</v>
      </c>
      <c r="C304" s="253">
        <f>+Y304+AE304</f>
        <v>0</v>
      </c>
      <c r="D304" s="253">
        <f>+Z304+AF304</f>
        <v>0</v>
      </c>
      <c r="E304" s="244" t="s">
        <v>0</v>
      </c>
      <c r="F304" s="244" t="s">
        <v>0</v>
      </c>
      <c r="G304" s="244" t="s">
        <v>0</v>
      </c>
      <c r="H304" s="244" t="s">
        <v>0</v>
      </c>
      <c r="I304" s="244" t="s">
        <v>0</v>
      </c>
      <c r="J304" s="244" t="s">
        <v>0</v>
      </c>
      <c r="K304" s="244" t="s">
        <v>0</v>
      </c>
      <c r="L304" s="244" t="s">
        <v>0</v>
      </c>
      <c r="M304" s="244" t="s">
        <v>0</v>
      </c>
      <c r="N304" s="244" t="s">
        <v>0</v>
      </c>
      <c r="O304" s="73">
        <f t="shared" ref="O304:X304" si="478">+O263+O223+O101</f>
        <v>0</v>
      </c>
      <c r="P304" s="73">
        <f t="shared" si="478"/>
        <v>0</v>
      </c>
      <c r="Q304" s="73">
        <f t="shared" si="478"/>
        <v>0</v>
      </c>
      <c r="R304" s="73">
        <f t="shared" si="478"/>
        <v>0</v>
      </c>
      <c r="S304" s="73">
        <f t="shared" si="478"/>
        <v>0</v>
      </c>
      <c r="T304" s="73">
        <f t="shared" si="478"/>
        <v>0</v>
      </c>
      <c r="U304" s="73">
        <f t="shared" si="478"/>
        <v>0</v>
      </c>
      <c r="V304" s="73">
        <f t="shared" si="478"/>
        <v>0</v>
      </c>
      <c r="W304" s="73">
        <f t="shared" si="478"/>
        <v>0</v>
      </c>
      <c r="X304" s="73">
        <f t="shared" si="478"/>
        <v>0</v>
      </c>
      <c r="Y304" s="244">
        <f t="shared" si="469"/>
        <v>0</v>
      </c>
      <c r="Z304" s="244">
        <f t="shared" si="469"/>
        <v>0</v>
      </c>
      <c r="AA304" s="73">
        <f t="shared" si="470"/>
        <v>0</v>
      </c>
      <c r="AB304" s="73">
        <f t="shared" si="470"/>
        <v>0</v>
      </c>
      <c r="AC304" s="73">
        <f t="shared" si="470"/>
        <v>0</v>
      </c>
      <c r="AD304" s="73">
        <f t="shared" si="470"/>
        <v>0</v>
      </c>
      <c r="AE304" s="244">
        <f t="shared" si="471"/>
        <v>0</v>
      </c>
      <c r="AF304" s="244">
        <f t="shared" si="471"/>
        <v>0</v>
      </c>
      <c r="AG304" s="71">
        <f>IF(Z304&gt;Y304,"5-9 классах девочки превышают всего детей",IF(AF304&gt;AE304,"10-11 классах девочки превышают всего детей",))</f>
        <v>0</v>
      </c>
      <c r="AH304" s="65"/>
    </row>
    <row r="305" spans="1:34" s="64" customFormat="1" ht="18" customHeight="1" thickBot="1">
      <c r="A305" s="62" t="s">
        <v>48</v>
      </c>
      <c r="B305" s="63">
        <v>13</v>
      </c>
      <c r="C305" s="253">
        <f>+AE305</f>
        <v>0</v>
      </c>
      <c r="D305" s="253">
        <f>+AF305</f>
        <v>0</v>
      </c>
      <c r="E305" s="244" t="s">
        <v>0</v>
      </c>
      <c r="F305" s="244" t="s">
        <v>0</v>
      </c>
      <c r="G305" s="244" t="s">
        <v>0</v>
      </c>
      <c r="H305" s="244" t="s">
        <v>0</v>
      </c>
      <c r="I305" s="244" t="s">
        <v>0</v>
      </c>
      <c r="J305" s="244" t="s">
        <v>0</v>
      </c>
      <c r="K305" s="244" t="s">
        <v>0</v>
      </c>
      <c r="L305" s="244" t="s">
        <v>0</v>
      </c>
      <c r="M305" s="244" t="s">
        <v>0</v>
      </c>
      <c r="N305" s="244" t="s">
        <v>0</v>
      </c>
      <c r="O305" s="244" t="s">
        <v>0</v>
      </c>
      <c r="P305" s="244" t="s">
        <v>0</v>
      </c>
      <c r="Q305" s="244" t="s">
        <v>0</v>
      </c>
      <c r="R305" s="244" t="s">
        <v>0</v>
      </c>
      <c r="S305" s="244" t="s">
        <v>0</v>
      </c>
      <c r="T305" s="244" t="s">
        <v>0</v>
      </c>
      <c r="U305" s="244" t="s">
        <v>0</v>
      </c>
      <c r="V305" s="244" t="s">
        <v>0</v>
      </c>
      <c r="W305" s="244" t="s">
        <v>0</v>
      </c>
      <c r="X305" s="244" t="s">
        <v>0</v>
      </c>
      <c r="Y305" s="244" t="s">
        <v>0</v>
      </c>
      <c r="Z305" s="244" t="s">
        <v>0</v>
      </c>
      <c r="AA305" s="73">
        <f t="shared" si="470"/>
        <v>0</v>
      </c>
      <c r="AB305" s="73">
        <f t="shared" si="470"/>
        <v>0</v>
      </c>
      <c r="AC305" s="73">
        <f t="shared" si="470"/>
        <v>0</v>
      </c>
      <c r="AD305" s="73">
        <f t="shared" si="470"/>
        <v>0</v>
      </c>
      <c r="AE305" s="244">
        <f t="shared" si="471"/>
        <v>0</v>
      </c>
      <c r="AF305" s="244">
        <f t="shared" si="471"/>
        <v>0</v>
      </c>
      <c r="AG305" s="71">
        <f>IF(AF305&gt;AE305,"10-11 классах девочки превышают всего детей",)</f>
        <v>0</v>
      </c>
      <c r="AH305" s="65"/>
    </row>
    <row r="306" spans="1:34" s="64" customFormat="1" ht="24.75" customHeight="1" thickBot="1">
      <c r="A306" s="62" t="s">
        <v>75</v>
      </c>
      <c r="B306" s="63">
        <v>14</v>
      </c>
      <c r="C306" s="253">
        <f>+Y306+AE306</f>
        <v>0</v>
      </c>
      <c r="D306" s="253">
        <f>+Z306+AF306</f>
        <v>0</v>
      </c>
      <c r="E306" s="244" t="s">
        <v>0</v>
      </c>
      <c r="F306" s="244" t="s">
        <v>0</v>
      </c>
      <c r="G306" s="244" t="s">
        <v>0</v>
      </c>
      <c r="H306" s="244" t="s">
        <v>0</v>
      </c>
      <c r="I306" s="244" t="s">
        <v>0</v>
      </c>
      <c r="J306" s="244" t="s">
        <v>0</v>
      </c>
      <c r="K306" s="244" t="s">
        <v>0</v>
      </c>
      <c r="L306" s="244" t="s">
        <v>0</v>
      </c>
      <c r="M306" s="244" t="s">
        <v>0</v>
      </c>
      <c r="N306" s="244" t="s">
        <v>0</v>
      </c>
      <c r="O306" s="73">
        <f t="shared" ref="O306:X306" si="479">+O265+O225+O103</f>
        <v>0</v>
      </c>
      <c r="P306" s="73">
        <f t="shared" si="479"/>
        <v>0</v>
      </c>
      <c r="Q306" s="73">
        <f t="shared" si="479"/>
        <v>0</v>
      </c>
      <c r="R306" s="73">
        <f t="shared" si="479"/>
        <v>0</v>
      </c>
      <c r="S306" s="73">
        <f t="shared" si="479"/>
        <v>0</v>
      </c>
      <c r="T306" s="73">
        <f t="shared" si="479"/>
        <v>0</v>
      </c>
      <c r="U306" s="73">
        <f t="shared" si="479"/>
        <v>0</v>
      </c>
      <c r="V306" s="73">
        <f t="shared" si="479"/>
        <v>0</v>
      </c>
      <c r="W306" s="73">
        <f t="shared" si="479"/>
        <v>0</v>
      </c>
      <c r="X306" s="73">
        <f t="shared" si="479"/>
        <v>0</v>
      </c>
      <c r="Y306" s="244">
        <f t="shared" ref="Y306:Z312" si="480">+O306+Q306+S306+U306+W306</f>
        <v>0</v>
      </c>
      <c r="Z306" s="244">
        <f t="shared" si="480"/>
        <v>0</v>
      </c>
      <c r="AA306" s="73">
        <f t="shared" si="470"/>
        <v>0</v>
      </c>
      <c r="AB306" s="73">
        <f t="shared" si="470"/>
        <v>0</v>
      </c>
      <c r="AC306" s="73">
        <f t="shared" si="470"/>
        <v>0</v>
      </c>
      <c r="AD306" s="73">
        <f t="shared" si="470"/>
        <v>0</v>
      </c>
      <c r="AE306" s="244">
        <f t="shared" si="471"/>
        <v>0</v>
      </c>
      <c r="AF306" s="244">
        <f t="shared" si="471"/>
        <v>0</v>
      </c>
      <c r="AG306" s="71">
        <f>IF(Z306&gt;Y306,"5-9 классах девочки превышают всего детей",IF(AF306&gt;AE306,"10-11 классах девочки превышают всего детей",))</f>
        <v>0</v>
      </c>
      <c r="AH306" s="65"/>
    </row>
    <row r="307" spans="1:34" s="64" customFormat="1" ht="34.5" customHeight="1" thickBot="1">
      <c r="A307" s="62" t="s">
        <v>83</v>
      </c>
      <c r="B307" s="63">
        <v>15</v>
      </c>
      <c r="C307" s="253">
        <f t="shared" ref="C307:D312" si="481">+M307+Y307+AE307</f>
        <v>0</v>
      </c>
      <c r="D307" s="253">
        <f t="shared" si="481"/>
        <v>0</v>
      </c>
      <c r="E307" s="73">
        <f t="shared" ref="E307:L312" si="482">+E266+E226+E104</f>
        <v>0</v>
      </c>
      <c r="F307" s="73">
        <f t="shared" si="482"/>
        <v>0</v>
      </c>
      <c r="G307" s="73">
        <f t="shared" si="482"/>
        <v>0</v>
      </c>
      <c r="H307" s="73">
        <f t="shared" si="482"/>
        <v>0</v>
      </c>
      <c r="I307" s="73">
        <f t="shared" si="482"/>
        <v>0</v>
      </c>
      <c r="J307" s="73">
        <f t="shared" si="482"/>
        <v>0</v>
      </c>
      <c r="K307" s="73">
        <f t="shared" si="482"/>
        <v>0</v>
      </c>
      <c r="L307" s="73">
        <f t="shared" si="482"/>
        <v>0</v>
      </c>
      <c r="M307" s="244">
        <f t="shared" ref="M307:N312" si="483">+E307+G307+I307+K307</f>
        <v>0</v>
      </c>
      <c r="N307" s="244">
        <f t="shared" si="483"/>
        <v>0</v>
      </c>
      <c r="O307" s="73">
        <f t="shared" ref="O307:X307" si="484">+O266+O226+O104</f>
        <v>0</v>
      </c>
      <c r="P307" s="73">
        <f t="shared" si="484"/>
        <v>0</v>
      </c>
      <c r="Q307" s="73">
        <f t="shared" si="484"/>
        <v>0</v>
      </c>
      <c r="R307" s="73">
        <f t="shared" si="484"/>
        <v>0</v>
      </c>
      <c r="S307" s="73">
        <f t="shared" si="484"/>
        <v>0</v>
      </c>
      <c r="T307" s="73">
        <f t="shared" si="484"/>
        <v>0</v>
      </c>
      <c r="U307" s="73">
        <f t="shared" si="484"/>
        <v>0</v>
      </c>
      <c r="V307" s="73">
        <f t="shared" si="484"/>
        <v>0</v>
      </c>
      <c r="W307" s="73">
        <f t="shared" si="484"/>
        <v>0</v>
      </c>
      <c r="X307" s="73">
        <f t="shared" si="484"/>
        <v>0</v>
      </c>
      <c r="Y307" s="244">
        <f t="shared" si="480"/>
        <v>0</v>
      </c>
      <c r="Z307" s="244">
        <f t="shared" si="480"/>
        <v>0</v>
      </c>
      <c r="AA307" s="73">
        <f t="shared" si="470"/>
        <v>0</v>
      </c>
      <c r="AB307" s="73">
        <f t="shared" si="470"/>
        <v>0</v>
      </c>
      <c r="AC307" s="73">
        <f t="shared" si="470"/>
        <v>0</v>
      </c>
      <c r="AD307" s="73">
        <f t="shared" si="470"/>
        <v>0</v>
      </c>
      <c r="AE307" s="244">
        <f t="shared" si="471"/>
        <v>0</v>
      </c>
      <c r="AF307" s="244">
        <f t="shared" si="471"/>
        <v>0</v>
      </c>
      <c r="AG307" s="71">
        <f t="shared" ref="AG307:AG313" si="485">IF((M307&lt;N307),"1-4 классах девочки превышают всего детей",IF(Z307&gt;Y307,"5-9 классах девочки превышают всего детей",IF(AF307&gt;AE307,"10-11 классах девочки превышают всего детей",)))</f>
        <v>0</v>
      </c>
      <c r="AH307" s="65"/>
    </row>
    <row r="308" spans="1:34" s="64" customFormat="1" ht="24" customHeight="1" thickBot="1">
      <c r="A308" s="62" t="s">
        <v>49</v>
      </c>
      <c r="B308" s="63">
        <v>16</v>
      </c>
      <c r="C308" s="253">
        <f t="shared" si="481"/>
        <v>0</v>
      </c>
      <c r="D308" s="253">
        <f t="shared" si="481"/>
        <v>0</v>
      </c>
      <c r="E308" s="73">
        <f t="shared" si="482"/>
        <v>0</v>
      </c>
      <c r="F308" s="73">
        <f t="shared" si="482"/>
        <v>0</v>
      </c>
      <c r="G308" s="73">
        <f t="shared" si="482"/>
        <v>0</v>
      </c>
      <c r="H308" s="73">
        <f t="shared" si="482"/>
        <v>0</v>
      </c>
      <c r="I308" s="73">
        <f t="shared" si="482"/>
        <v>0</v>
      </c>
      <c r="J308" s="73">
        <f t="shared" si="482"/>
        <v>0</v>
      </c>
      <c r="K308" s="73">
        <f t="shared" si="482"/>
        <v>0</v>
      </c>
      <c r="L308" s="73">
        <f t="shared" si="482"/>
        <v>0</v>
      </c>
      <c r="M308" s="244">
        <f t="shared" si="483"/>
        <v>0</v>
      </c>
      <c r="N308" s="244">
        <f t="shared" si="483"/>
        <v>0</v>
      </c>
      <c r="O308" s="73">
        <f t="shared" ref="O308:X308" si="486">+O267+O227+O105</f>
        <v>0</v>
      </c>
      <c r="P308" s="73">
        <f t="shared" si="486"/>
        <v>0</v>
      </c>
      <c r="Q308" s="73">
        <f t="shared" si="486"/>
        <v>0</v>
      </c>
      <c r="R308" s="73">
        <f t="shared" si="486"/>
        <v>0</v>
      </c>
      <c r="S308" s="73">
        <f t="shared" si="486"/>
        <v>0</v>
      </c>
      <c r="T308" s="73">
        <f t="shared" si="486"/>
        <v>0</v>
      </c>
      <c r="U308" s="73">
        <f t="shared" si="486"/>
        <v>0</v>
      </c>
      <c r="V308" s="73">
        <f t="shared" si="486"/>
        <v>0</v>
      </c>
      <c r="W308" s="73">
        <f t="shared" si="486"/>
        <v>0</v>
      </c>
      <c r="X308" s="73">
        <f t="shared" si="486"/>
        <v>0</v>
      </c>
      <c r="Y308" s="244">
        <f t="shared" si="480"/>
        <v>0</v>
      </c>
      <c r="Z308" s="244">
        <f t="shared" si="480"/>
        <v>0</v>
      </c>
      <c r="AA308" s="73">
        <f t="shared" si="470"/>
        <v>0</v>
      </c>
      <c r="AB308" s="73">
        <f t="shared" si="470"/>
        <v>0</v>
      </c>
      <c r="AC308" s="73">
        <f t="shared" si="470"/>
        <v>0</v>
      </c>
      <c r="AD308" s="73">
        <f t="shared" si="470"/>
        <v>0</v>
      </c>
      <c r="AE308" s="244">
        <f t="shared" si="471"/>
        <v>0</v>
      </c>
      <c r="AF308" s="244">
        <f t="shared" si="471"/>
        <v>0</v>
      </c>
      <c r="AG308" s="71">
        <f t="shared" si="485"/>
        <v>0</v>
      </c>
      <c r="AH308" s="65"/>
    </row>
    <row r="309" spans="1:34" s="64" customFormat="1" ht="13.5" thickBot="1">
      <c r="A309" s="62" t="s">
        <v>50</v>
      </c>
      <c r="B309" s="63">
        <v>17</v>
      </c>
      <c r="C309" s="253">
        <f t="shared" si="481"/>
        <v>0</v>
      </c>
      <c r="D309" s="253">
        <f t="shared" si="481"/>
        <v>0</v>
      </c>
      <c r="E309" s="73">
        <f t="shared" si="482"/>
        <v>0</v>
      </c>
      <c r="F309" s="73">
        <f t="shared" si="482"/>
        <v>0</v>
      </c>
      <c r="G309" s="73">
        <f t="shared" si="482"/>
        <v>0</v>
      </c>
      <c r="H309" s="73">
        <f t="shared" si="482"/>
        <v>0</v>
      </c>
      <c r="I309" s="73">
        <f t="shared" si="482"/>
        <v>0</v>
      </c>
      <c r="J309" s="73">
        <f t="shared" si="482"/>
        <v>0</v>
      </c>
      <c r="K309" s="73">
        <f t="shared" si="482"/>
        <v>0</v>
      </c>
      <c r="L309" s="73">
        <f t="shared" si="482"/>
        <v>0</v>
      </c>
      <c r="M309" s="244">
        <f t="shared" si="483"/>
        <v>0</v>
      </c>
      <c r="N309" s="244">
        <f t="shared" si="483"/>
        <v>0</v>
      </c>
      <c r="O309" s="73">
        <f t="shared" ref="O309:X309" si="487">+O268+O228+O106</f>
        <v>0</v>
      </c>
      <c r="P309" s="73">
        <f t="shared" si="487"/>
        <v>0</v>
      </c>
      <c r="Q309" s="73">
        <f t="shared" si="487"/>
        <v>0</v>
      </c>
      <c r="R309" s="73">
        <f t="shared" si="487"/>
        <v>0</v>
      </c>
      <c r="S309" s="73">
        <f t="shared" si="487"/>
        <v>0</v>
      </c>
      <c r="T309" s="73">
        <f t="shared" si="487"/>
        <v>0</v>
      </c>
      <c r="U309" s="73">
        <f t="shared" si="487"/>
        <v>0</v>
      </c>
      <c r="V309" s="73">
        <f t="shared" si="487"/>
        <v>0</v>
      </c>
      <c r="W309" s="73">
        <f t="shared" si="487"/>
        <v>0</v>
      </c>
      <c r="X309" s="73">
        <f t="shared" si="487"/>
        <v>0</v>
      </c>
      <c r="Y309" s="244">
        <f t="shared" si="480"/>
        <v>0</v>
      </c>
      <c r="Z309" s="244">
        <f t="shared" si="480"/>
        <v>0</v>
      </c>
      <c r="AA309" s="73">
        <f t="shared" si="470"/>
        <v>0</v>
      </c>
      <c r="AB309" s="73">
        <f t="shared" si="470"/>
        <v>0</v>
      </c>
      <c r="AC309" s="73">
        <f t="shared" si="470"/>
        <v>0</v>
      </c>
      <c r="AD309" s="73">
        <f t="shared" si="470"/>
        <v>0</v>
      </c>
      <c r="AE309" s="244">
        <f t="shared" si="471"/>
        <v>0</v>
      </c>
      <c r="AF309" s="244">
        <f t="shared" si="471"/>
        <v>0</v>
      </c>
      <c r="AG309" s="71">
        <f t="shared" si="485"/>
        <v>0</v>
      </c>
      <c r="AH309" s="65"/>
    </row>
    <row r="310" spans="1:34" s="64" customFormat="1" ht="13.5" thickBot="1">
      <c r="A310" s="62" t="s">
        <v>51</v>
      </c>
      <c r="B310" s="63">
        <v>18</v>
      </c>
      <c r="C310" s="253">
        <f t="shared" si="481"/>
        <v>0</v>
      </c>
      <c r="D310" s="253">
        <f t="shared" si="481"/>
        <v>0</v>
      </c>
      <c r="E310" s="73">
        <f t="shared" si="482"/>
        <v>0</v>
      </c>
      <c r="F310" s="73">
        <f t="shared" si="482"/>
        <v>0</v>
      </c>
      <c r="G310" s="73">
        <f t="shared" si="482"/>
        <v>0</v>
      </c>
      <c r="H310" s="73">
        <f t="shared" si="482"/>
        <v>0</v>
      </c>
      <c r="I310" s="73">
        <f t="shared" si="482"/>
        <v>0</v>
      </c>
      <c r="J310" s="73">
        <f t="shared" si="482"/>
        <v>0</v>
      </c>
      <c r="K310" s="73">
        <f t="shared" si="482"/>
        <v>0</v>
      </c>
      <c r="L310" s="73">
        <f t="shared" si="482"/>
        <v>0</v>
      </c>
      <c r="M310" s="244">
        <f t="shared" si="483"/>
        <v>0</v>
      </c>
      <c r="N310" s="244">
        <f t="shared" si="483"/>
        <v>0</v>
      </c>
      <c r="O310" s="73">
        <f t="shared" ref="O310:X310" si="488">+O269+O229+O107</f>
        <v>0</v>
      </c>
      <c r="P310" s="73">
        <f t="shared" si="488"/>
        <v>0</v>
      </c>
      <c r="Q310" s="73">
        <f t="shared" si="488"/>
        <v>0</v>
      </c>
      <c r="R310" s="73">
        <f t="shared" si="488"/>
        <v>0</v>
      </c>
      <c r="S310" s="73">
        <f t="shared" si="488"/>
        <v>0</v>
      </c>
      <c r="T310" s="73">
        <f t="shared" si="488"/>
        <v>0</v>
      </c>
      <c r="U310" s="73">
        <f t="shared" si="488"/>
        <v>0</v>
      </c>
      <c r="V310" s="73">
        <f t="shared" si="488"/>
        <v>0</v>
      </c>
      <c r="W310" s="73">
        <f t="shared" si="488"/>
        <v>0</v>
      </c>
      <c r="X310" s="73">
        <f t="shared" si="488"/>
        <v>0</v>
      </c>
      <c r="Y310" s="244">
        <f t="shared" si="480"/>
        <v>0</v>
      </c>
      <c r="Z310" s="244">
        <f t="shared" si="480"/>
        <v>0</v>
      </c>
      <c r="AA310" s="73">
        <f t="shared" si="470"/>
        <v>0</v>
      </c>
      <c r="AB310" s="73">
        <f t="shared" si="470"/>
        <v>0</v>
      </c>
      <c r="AC310" s="73">
        <f t="shared" si="470"/>
        <v>0</v>
      </c>
      <c r="AD310" s="73">
        <f t="shared" si="470"/>
        <v>0</v>
      </c>
      <c r="AE310" s="244">
        <f t="shared" si="471"/>
        <v>0</v>
      </c>
      <c r="AF310" s="244">
        <f t="shared" si="471"/>
        <v>0</v>
      </c>
      <c r="AG310" s="71">
        <f t="shared" si="485"/>
        <v>0</v>
      </c>
      <c r="AH310" s="65"/>
    </row>
    <row r="311" spans="1:34" s="64" customFormat="1" ht="26.25" customHeight="1" thickBot="1">
      <c r="A311" s="62" t="s">
        <v>52</v>
      </c>
      <c r="B311" s="63">
        <v>19</v>
      </c>
      <c r="C311" s="253">
        <f t="shared" si="481"/>
        <v>0</v>
      </c>
      <c r="D311" s="253">
        <f t="shared" si="481"/>
        <v>0</v>
      </c>
      <c r="E311" s="73">
        <f t="shared" si="482"/>
        <v>0</v>
      </c>
      <c r="F311" s="73">
        <f t="shared" si="482"/>
        <v>0</v>
      </c>
      <c r="G311" s="73">
        <f t="shared" si="482"/>
        <v>0</v>
      </c>
      <c r="H311" s="73">
        <f t="shared" si="482"/>
        <v>0</v>
      </c>
      <c r="I311" s="73">
        <f t="shared" si="482"/>
        <v>0</v>
      </c>
      <c r="J311" s="73">
        <f t="shared" si="482"/>
        <v>0</v>
      </c>
      <c r="K311" s="73">
        <f t="shared" si="482"/>
        <v>0</v>
      </c>
      <c r="L311" s="73">
        <f t="shared" si="482"/>
        <v>0</v>
      </c>
      <c r="M311" s="244">
        <f t="shared" si="483"/>
        <v>0</v>
      </c>
      <c r="N311" s="244">
        <f t="shared" si="483"/>
        <v>0</v>
      </c>
      <c r="O311" s="73">
        <f t="shared" ref="O311:X311" si="489">+O270+O230+O108</f>
        <v>0</v>
      </c>
      <c r="P311" s="73">
        <f t="shared" si="489"/>
        <v>0</v>
      </c>
      <c r="Q311" s="73">
        <f t="shared" si="489"/>
        <v>0</v>
      </c>
      <c r="R311" s="73">
        <f t="shared" si="489"/>
        <v>0</v>
      </c>
      <c r="S311" s="73">
        <f t="shared" si="489"/>
        <v>0</v>
      </c>
      <c r="T311" s="73">
        <f t="shared" si="489"/>
        <v>0</v>
      </c>
      <c r="U311" s="73">
        <f t="shared" si="489"/>
        <v>0</v>
      </c>
      <c r="V311" s="73">
        <f t="shared" si="489"/>
        <v>0</v>
      </c>
      <c r="W311" s="73">
        <f t="shared" si="489"/>
        <v>0</v>
      </c>
      <c r="X311" s="73">
        <f t="shared" si="489"/>
        <v>0</v>
      </c>
      <c r="Y311" s="244">
        <f t="shared" si="480"/>
        <v>0</v>
      </c>
      <c r="Z311" s="244">
        <f t="shared" si="480"/>
        <v>0</v>
      </c>
      <c r="AA311" s="73">
        <f t="shared" si="470"/>
        <v>0</v>
      </c>
      <c r="AB311" s="73">
        <f t="shared" si="470"/>
        <v>0</v>
      </c>
      <c r="AC311" s="73">
        <f t="shared" si="470"/>
        <v>0</v>
      </c>
      <c r="AD311" s="73">
        <f t="shared" si="470"/>
        <v>0</v>
      </c>
      <c r="AE311" s="244">
        <f t="shared" si="471"/>
        <v>0</v>
      </c>
      <c r="AF311" s="244">
        <f t="shared" si="471"/>
        <v>0</v>
      </c>
      <c r="AG311" s="71">
        <f t="shared" si="485"/>
        <v>0</v>
      </c>
      <c r="AH311" s="65"/>
    </row>
    <row r="312" spans="1:34" s="64" customFormat="1" ht="14.25" customHeight="1" thickBot="1">
      <c r="A312" s="62" t="s">
        <v>53</v>
      </c>
      <c r="B312" s="63">
        <v>20</v>
      </c>
      <c r="C312" s="253">
        <f t="shared" si="481"/>
        <v>0</v>
      </c>
      <c r="D312" s="253">
        <f t="shared" si="481"/>
        <v>0</v>
      </c>
      <c r="E312" s="73">
        <f t="shared" si="482"/>
        <v>0</v>
      </c>
      <c r="F312" s="73">
        <f t="shared" si="482"/>
        <v>0</v>
      </c>
      <c r="G312" s="73">
        <f t="shared" si="482"/>
        <v>0</v>
      </c>
      <c r="H312" s="73">
        <f t="shared" si="482"/>
        <v>0</v>
      </c>
      <c r="I312" s="73">
        <f t="shared" si="482"/>
        <v>0</v>
      </c>
      <c r="J312" s="73">
        <f t="shared" si="482"/>
        <v>0</v>
      </c>
      <c r="K312" s="73">
        <f t="shared" si="482"/>
        <v>0</v>
      </c>
      <c r="L312" s="73">
        <f t="shared" si="482"/>
        <v>0</v>
      </c>
      <c r="M312" s="244">
        <f t="shared" si="483"/>
        <v>0</v>
      </c>
      <c r="N312" s="244">
        <f t="shared" si="483"/>
        <v>0</v>
      </c>
      <c r="O312" s="73">
        <f t="shared" ref="O312:X312" si="490">+O271+O231+O109</f>
        <v>0</v>
      </c>
      <c r="P312" s="73">
        <f t="shared" si="490"/>
        <v>0</v>
      </c>
      <c r="Q312" s="73">
        <f t="shared" si="490"/>
        <v>0</v>
      </c>
      <c r="R312" s="73">
        <f t="shared" si="490"/>
        <v>0</v>
      </c>
      <c r="S312" s="73">
        <f t="shared" si="490"/>
        <v>0</v>
      </c>
      <c r="T312" s="73">
        <f t="shared" si="490"/>
        <v>0</v>
      </c>
      <c r="U312" s="73">
        <f t="shared" si="490"/>
        <v>0</v>
      </c>
      <c r="V312" s="73">
        <f t="shared" si="490"/>
        <v>0</v>
      </c>
      <c r="W312" s="73">
        <f t="shared" si="490"/>
        <v>0</v>
      </c>
      <c r="X312" s="73">
        <f t="shared" si="490"/>
        <v>0</v>
      </c>
      <c r="Y312" s="244">
        <f t="shared" si="480"/>
        <v>0</v>
      </c>
      <c r="Z312" s="244">
        <f t="shared" si="480"/>
        <v>0</v>
      </c>
      <c r="AA312" s="73">
        <f t="shared" si="470"/>
        <v>0</v>
      </c>
      <c r="AB312" s="73">
        <f t="shared" si="470"/>
        <v>0</v>
      </c>
      <c r="AC312" s="73">
        <f t="shared" si="470"/>
        <v>0</v>
      </c>
      <c r="AD312" s="73">
        <f t="shared" si="470"/>
        <v>0</v>
      </c>
      <c r="AE312" s="244">
        <f t="shared" si="471"/>
        <v>0</v>
      </c>
      <c r="AF312" s="244">
        <f t="shared" si="471"/>
        <v>0</v>
      </c>
      <c r="AG312" s="71">
        <f t="shared" si="485"/>
        <v>0</v>
      </c>
      <c r="AH312" s="65"/>
    </row>
    <row r="313" spans="1:34" s="64" customFormat="1" ht="12.75" customHeight="1" thickBot="1">
      <c r="A313" s="62" t="s">
        <v>54</v>
      </c>
      <c r="B313" s="63">
        <v>21</v>
      </c>
      <c r="C313" s="253">
        <f>C314+C315+C321+C322+C323</f>
        <v>0</v>
      </c>
      <c r="D313" s="253">
        <f>D314+D315+D321+D322+D323</f>
        <v>0</v>
      </c>
      <c r="E313" s="242">
        <f>E314+E315+E321+E322+E323</f>
        <v>0</v>
      </c>
      <c r="F313" s="242">
        <f>F314+F315+F321+F322+F323</f>
        <v>0</v>
      </c>
      <c r="G313" s="242">
        <f t="shared" ref="G313:L313" si="491">G315+G321+G322+G323</f>
        <v>0</v>
      </c>
      <c r="H313" s="242">
        <f t="shared" si="491"/>
        <v>0</v>
      </c>
      <c r="I313" s="242">
        <f t="shared" si="491"/>
        <v>0</v>
      </c>
      <c r="J313" s="242">
        <f t="shared" si="491"/>
        <v>0</v>
      </c>
      <c r="K313" s="242">
        <f t="shared" si="491"/>
        <v>0</v>
      </c>
      <c r="L313" s="242">
        <f t="shared" si="491"/>
        <v>0</v>
      </c>
      <c r="M313" s="244">
        <f>M314+M315+M321+M322+M323</f>
        <v>0</v>
      </c>
      <c r="N313" s="244">
        <f>N314+N315+N321+N322+N323</f>
        <v>0</v>
      </c>
      <c r="O313" s="242">
        <f t="shared" ref="O313:AF313" si="492">O315+O321+O322+O323</f>
        <v>0</v>
      </c>
      <c r="P313" s="242">
        <f t="shared" si="492"/>
        <v>0</v>
      </c>
      <c r="Q313" s="242">
        <f t="shared" si="492"/>
        <v>0</v>
      </c>
      <c r="R313" s="242">
        <f t="shared" si="492"/>
        <v>0</v>
      </c>
      <c r="S313" s="242">
        <f t="shared" si="492"/>
        <v>0</v>
      </c>
      <c r="T313" s="242">
        <f t="shared" si="492"/>
        <v>0</v>
      </c>
      <c r="U313" s="242">
        <f t="shared" si="492"/>
        <v>0</v>
      </c>
      <c r="V313" s="242">
        <f t="shared" si="492"/>
        <v>0</v>
      </c>
      <c r="W313" s="242">
        <f t="shared" si="492"/>
        <v>0</v>
      </c>
      <c r="X313" s="242">
        <f t="shared" si="492"/>
        <v>0</v>
      </c>
      <c r="Y313" s="244">
        <f t="shared" si="492"/>
        <v>0</v>
      </c>
      <c r="Z313" s="244">
        <f t="shared" si="492"/>
        <v>0</v>
      </c>
      <c r="AA313" s="242">
        <f t="shared" si="492"/>
        <v>0</v>
      </c>
      <c r="AB313" s="242">
        <f t="shared" si="492"/>
        <v>0</v>
      </c>
      <c r="AC313" s="242">
        <f t="shared" si="492"/>
        <v>0</v>
      </c>
      <c r="AD313" s="242">
        <f t="shared" si="492"/>
        <v>0</v>
      </c>
      <c r="AE313" s="244">
        <f t="shared" si="492"/>
        <v>0</v>
      </c>
      <c r="AF313" s="244">
        <f t="shared" si="492"/>
        <v>0</v>
      </c>
      <c r="AG313" s="71">
        <f t="shared" si="485"/>
        <v>0</v>
      </c>
      <c r="AH313" s="65"/>
    </row>
    <row r="314" spans="1:34" s="64" customFormat="1" ht="18" customHeight="1" thickBot="1">
      <c r="A314" s="62" t="s">
        <v>79</v>
      </c>
      <c r="B314" s="63">
        <v>22</v>
      </c>
      <c r="C314" s="253">
        <f>+M314</f>
        <v>0</v>
      </c>
      <c r="D314" s="253">
        <f>+N314</f>
        <v>0</v>
      </c>
      <c r="E314" s="72">
        <f>+E273+E233+E111</f>
        <v>0</v>
      </c>
      <c r="F314" s="72">
        <f>+F273+F233+F111</f>
        <v>0</v>
      </c>
      <c r="G314" s="245" t="s">
        <v>0</v>
      </c>
      <c r="H314" s="245" t="s">
        <v>0</v>
      </c>
      <c r="I314" s="245" t="s">
        <v>0</v>
      </c>
      <c r="J314" s="245" t="s">
        <v>0</v>
      </c>
      <c r="K314" s="245" t="s">
        <v>0</v>
      </c>
      <c r="L314" s="245" t="s">
        <v>0</v>
      </c>
      <c r="M314" s="244">
        <f>+E314</f>
        <v>0</v>
      </c>
      <c r="N314" s="244">
        <f>+F314</f>
        <v>0</v>
      </c>
      <c r="O314" s="245" t="s">
        <v>0</v>
      </c>
      <c r="P314" s="245" t="s">
        <v>0</v>
      </c>
      <c r="Q314" s="245" t="s">
        <v>0</v>
      </c>
      <c r="R314" s="245" t="s">
        <v>0</v>
      </c>
      <c r="S314" s="245" t="s">
        <v>0</v>
      </c>
      <c r="T314" s="245" t="s">
        <v>0</v>
      </c>
      <c r="U314" s="245" t="s">
        <v>0</v>
      </c>
      <c r="V314" s="245" t="s">
        <v>0</v>
      </c>
      <c r="W314" s="245" t="s">
        <v>0</v>
      </c>
      <c r="X314" s="245" t="s">
        <v>0</v>
      </c>
      <c r="Y314" s="244" t="s">
        <v>0</v>
      </c>
      <c r="Z314" s="244" t="s">
        <v>0</v>
      </c>
      <c r="AA314" s="245" t="s">
        <v>0</v>
      </c>
      <c r="AB314" s="245" t="s">
        <v>0</v>
      </c>
      <c r="AC314" s="245" t="s">
        <v>0</v>
      </c>
      <c r="AD314" s="245" t="s">
        <v>0</v>
      </c>
      <c r="AE314" s="244" t="s">
        <v>0</v>
      </c>
      <c r="AF314" s="244" t="s">
        <v>0</v>
      </c>
      <c r="AG314" s="71">
        <f>IF(M314&lt;N314,"1-4 классах девочки превышают всего детей",)</f>
        <v>0</v>
      </c>
      <c r="AH314" s="65"/>
    </row>
    <row r="315" spans="1:34" s="64" customFormat="1" ht="27" customHeight="1" thickBot="1">
      <c r="A315" s="62" t="s">
        <v>89</v>
      </c>
      <c r="B315" s="63">
        <v>23</v>
      </c>
      <c r="C315" s="253">
        <f>+C316+C317+C318+C319+C320</f>
        <v>0</v>
      </c>
      <c r="D315" s="253">
        <f>+D316+D317+D318+D319+D320</f>
        <v>0</v>
      </c>
      <c r="E315" s="242">
        <f t="shared" ref="E315:L315" si="493">+E316+E317+E318+E319+E320</f>
        <v>0</v>
      </c>
      <c r="F315" s="242">
        <f t="shared" si="493"/>
        <v>0</v>
      </c>
      <c r="G315" s="242">
        <f t="shared" si="493"/>
        <v>0</v>
      </c>
      <c r="H315" s="242">
        <f t="shared" si="493"/>
        <v>0</v>
      </c>
      <c r="I315" s="242">
        <f t="shared" si="493"/>
        <v>0</v>
      </c>
      <c r="J315" s="242">
        <f t="shared" si="493"/>
        <v>0</v>
      </c>
      <c r="K315" s="242">
        <f t="shared" si="493"/>
        <v>0</v>
      </c>
      <c r="L315" s="242">
        <f t="shared" si="493"/>
        <v>0</v>
      </c>
      <c r="M315" s="244">
        <f>+M316+M317+M318+M319+M320</f>
        <v>0</v>
      </c>
      <c r="N315" s="244">
        <f t="shared" ref="N315:AF315" si="494">+N316+N317+N318+N319+N320</f>
        <v>0</v>
      </c>
      <c r="O315" s="242">
        <f t="shared" si="494"/>
        <v>0</v>
      </c>
      <c r="P315" s="242">
        <f t="shared" si="494"/>
        <v>0</v>
      </c>
      <c r="Q315" s="242">
        <f t="shared" si="494"/>
        <v>0</v>
      </c>
      <c r="R315" s="242">
        <f t="shared" si="494"/>
        <v>0</v>
      </c>
      <c r="S315" s="242">
        <f t="shared" si="494"/>
        <v>0</v>
      </c>
      <c r="T315" s="242">
        <f t="shared" si="494"/>
        <v>0</v>
      </c>
      <c r="U315" s="242">
        <f t="shared" si="494"/>
        <v>0</v>
      </c>
      <c r="V315" s="242">
        <f t="shared" si="494"/>
        <v>0</v>
      </c>
      <c r="W315" s="242">
        <f t="shared" si="494"/>
        <v>0</v>
      </c>
      <c r="X315" s="242">
        <f t="shared" si="494"/>
        <v>0</v>
      </c>
      <c r="Y315" s="244">
        <f t="shared" si="494"/>
        <v>0</v>
      </c>
      <c r="Z315" s="244">
        <f t="shared" si="494"/>
        <v>0</v>
      </c>
      <c r="AA315" s="242">
        <f t="shared" si="494"/>
        <v>0</v>
      </c>
      <c r="AB315" s="242">
        <f t="shared" si="494"/>
        <v>0</v>
      </c>
      <c r="AC315" s="242">
        <f t="shared" si="494"/>
        <v>0</v>
      </c>
      <c r="AD315" s="242">
        <f t="shared" si="494"/>
        <v>0</v>
      </c>
      <c r="AE315" s="244">
        <f t="shared" si="494"/>
        <v>0</v>
      </c>
      <c r="AF315" s="244">
        <f t="shared" si="494"/>
        <v>0</v>
      </c>
      <c r="AG315" s="71">
        <f t="shared" ref="AG315:AG324" si="495">IF((M315&lt;N315),"1-4 классах девочки превышают всего детей",IF(Z315&gt;Y315,"5-9 классах девочки превышают всего детей",IF(AF315&gt;AE315,"10-11 классах девочки превышают всего детей",)))</f>
        <v>0</v>
      </c>
      <c r="AH315" s="65"/>
    </row>
    <row r="316" spans="1:34" s="64" customFormat="1" ht="15" customHeight="1" thickBot="1">
      <c r="A316" s="78" t="s">
        <v>81</v>
      </c>
      <c r="B316" s="63">
        <v>24</v>
      </c>
      <c r="C316" s="253">
        <f t="shared" ref="C316:D323" si="496">+M316+Y316+AE316</f>
        <v>0</v>
      </c>
      <c r="D316" s="253">
        <f t="shared" si="496"/>
        <v>0</v>
      </c>
      <c r="E316" s="73">
        <f t="shared" ref="E316:L323" si="497">+E275+E235+E113</f>
        <v>0</v>
      </c>
      <c r="F316" s="73">
        <f t="shared" si="497"/>
        <v>0</v>
      </c>
      <c r="G316" s="73">
        <f t="shared" si="497"/>
        <v>0</v>
      </c>
      <c r="H316" s="73">
        <f t="shared" si="497"/>
        <v>0</v>
      </c>
      <c r="I316" s="73">
        <f t="shared" si="497"/>
        <v>0</v>
      </c>
      <c r="J316" s="73">
        <f t="shared" si="497"/>
        <v>0</v>
      </c>
      <c r="K316" s="73">
        <f t="shared" si="497"/>
        <v>0</v>
      </c>
      <c r="L316" s="73">
        <f t="shared" si="497"/>
        <v>0</v>
      </c>
      <c r="M316" s="244">
        <f t="shared" ref="M316:N323" si="498">+E316+G316+I316+K316</f>
        <v>0</v>
      </c>
      <c r="N316" s="244">
        <f t="shared" si="498"/>
        <v>0</v>
      </c>
      <c r="O316" s="73">
        <f t="shared" ref="O316:X316" si="499">+O275+O235+O113</f>
        <v>0</v>
      </c>
      <c r="P316" s="73">
        <f t="shared" si="499"/>
        <v>0</v>
      </c>
      <c r="Q316" s="73">
        <f t="shared" si="499"/>
        <v>0</v>
      </c>
      <c r="R316" s="73">
        <f t="shared" si="499"/>
        <v>0</v>
      </c>
      <c r="S316" s="73">
        <f t="shared" si="499"/>
        <v>0</v>
      </c>
      <c r="T316" s="73">
        <f t="shared" si="499"/>
        <v>0</v>
      </c>
      <c r="U316" s="73">
        <f t="shared" si="499"/>
        <v>0</v>
      </c>
      <c r="V316" s="73">
        <f t="shared" si="499"/>
        <v>0</v>
      </c>
      <c r="W316" s="73">
        <f t="shared" si="499"/>
        <v>0</v>
      </c>
      <c r="X316" s="73">
        <f t="shared" si="499"/>
        <v>0</v>
      </c>
      <c r="Y316" s="244">
        <f t="shared" ref="Y316:Z323" si="500">+O316+Q316+S316+U316+W316</f>
        <v>0</v>
      </c>
      <c r="Z316" s="244">
        <f t="shared" si="500"/>
        <v>0</v>
      </c>
      <c r="AA316" s="73">
        <f t="shared" ref="AA316:AD323" si="501">+AA275+AA235+AA113</f>
        <v>0</v>
      </c>
      <c r="AB316" s="73">
        <f t="shared" si="501"/>
        <v>0</v>
      </c>
      <c r="AC316" s="73">
        <f t="shared" si="501"/>
        <v>0</v>
      </c>
      <c r="AD316" s="73">
        <f t="shared" si="501"/>
        <v>0</v>
      </c>
      <c r="AE316" s="244">
        <f t="shared" ref="AE316:AF323" si="502">+AA316+AC316</f>
        <v>0</v>
      </c>
      <c r="AF316" s="244">
        <f t="shared" si="502"/>
        <v>0</v>
      </c>
      <c r="AG316" s="71">
        <f t="shared" si="495"/>
        <v>0</v>
      </c>
      <c r="AH316" s="65"/>
    </row>
    <row r="317" spans="1:34" s="64" customFormat="1" ht="13.5" customHeight="1" thickBot="1">
      <c r="A317" s="75" t="s">
        <v>80</v>
      </c>
      <c r="B317" s="63">
        <v>25</v>
      </c>
      <c r="C317" s="253">
        <f t="shared" si="496"/>
        <v>0</v>
      </c>
      <c r="D317" s="253">
        <f t="shared" si="496"/>
        <v>0</v>
      </c>
      <c r="E317" s="73">
        <f t="shared" si="497"/>
        <v>0</v>
      </c>
      <c r="F317" s="73">
        <f t="shared" si="497"/>
        <v>0</v>
      </c>
      <c r="G317" s="73">
        <f t="shared" si="497"/>
        <v>0</v>
      </c>
      <c r="H317" s="73">
        <f t="shared" si="497"/>
        <v>0</v>
      </c>
      <c r="I317" s="73">
        <f t="shared" si="497"/>
        <v>0</v>
      </c>
      <c r="J317" s="73">
        <f t="shared" si="497"/>
        <v>0</v>
      </c>
      <c r="K317" s="73">
        <f t="shared" si="497"/>
        <v>0</v>
      </c>
      <c r="L317" s="73">
        <f t="shared" si="497"/>
        <v>0</v>
      </c>
      <c r="M317" s="244">
        <f t="shared" si="498"/>
        <v>0</v>
      </c>
      <c r="N317" s="244">
        <f t="shared" si="498"/>
        <v>0</v>
      </c>
      <c r="O317" s="73">
        <f t="shared" ref="O317:X317" si="503">+O276+O236+O114</f>
        <v>0</v>
      </c>
      <c r="P317" s="73">
        <f t="shared" si="503"/>
        <v>0</v>
      </c>
      <c r="Q317" s="73">
        <f t="shared" si="503"/>
        <v>0</v>
      </c>
      <c r="R317" s="73">
        <f t="shared" si="503"/>
        <v>0</v>
      </c>
      <c r="S317" s="73">
        <f t="shared" si="503"/>
        <v>0</v>
      </c>
      <c r="T317" s="73">
        <f t="shared" si="503"/>
        <v>0</v>
      </c>
      <c r="U317" s="73">
        <f t="shared" si="503"/>
        <v>0</v>
      </c>
      <c r="V317" s="73">
        <f t="shared" si="503"/>
        <v>0</v>
      </c>
      <c r="W317" s="73">
        <f t="shared" si="503"/>
        <v>0</v>
      </c>
      <c r="X317" s="73">
        <f t="shared" si="503"/>
        <v>0</v>
      </c>
      <c r="Y317" s="244">
        <f t="shared" si="500"/>
        <v>0</v>
      </c>
      <c r="Z317" s="244">
        <f t="shared" si="500"/>
        <v>0</v>
      </c>
      <c r="AA317" s="73">
        <f t="shared" si="501"/>
        <v>0</v>
      </c>
      <c r="AB317" s="73">
        <f t="shared" si="501"/>
        <v>0</v>
      </c>
      <c r="AC317" s="73">
        <f t="shared" si="501"/>
        <v>0</v>
      </c>
      <c r="AD317" s="73">
        <f t="shared" si="501"/>
        <v>0</v>
      </c>
      <c r="AE317" s="244">
        <f t="shared" si="502"/>
        <v>0</v>
      </c>
      <c r="AF317" s="244">
        <f t="shared" si="502"/>
        <v>0</v>
      </c>
      <c r="AG317" s="71">
        <f t="shared" si="495"/>
        <v>0</v>
      </c>
      <c r="AH317" s="65"/>
    </row>
    <row r="318" spans="1:34" s="64" customFormat="1" ht="15.75" customHeight="1" thickBot="1">
      <c r="A318" s="75" t="s">
        <v>55</v>
      </c>
      <c r="B318" s="63">
        <v>26</v>
      </c>
      <c r="C318" s="253">
        <f t="shared" si="496"/>
        <v>0</v>
      </c>
      <c r="D318" s="253">
        <f t="shared" si="496"/>
        <v>0</v>
      </c>
      <c r="E318" s="73">
        <f t="shared" si="497"/>
        <v>0</v>
      </c>
      <c r="F318" s="73">
        <f t="shared" si="497"/>
        <v>0</v>
      </c>
      <c r="G318" s="73">
        <f t="shared" si="497"/>
        <v>0</v>
      </c>
      <c r="H318" s="73">
        <f t="shared" si="497"/>
        <v>0</v>
      </c>
      <c r="I318" s="73">
        <f t="shared" si="497"/>
        <v>0</v>
      </c>
      <c r="J318" s="73">
        <f t="shared" si="497"/>
        <v>0</v>
      </c>
      <c r="K318" s="73">
        <f t="shared" si="497"/>
        <v>0</v>
      </c>
      <c r="L318" s="73">
        <f t="shared" si="497"/>
        <v>0</v>
      </c>
      <c r="M318" s="244">
        <f t="shared" si="498"/>
        <v>0</v>
      </c>
      <c r="N318" s="244">
        <f t="shared" si="498"/>
        <v>0</v>
      </c>
      <c r="O318" s="73">
        <f t="shared" ref="O318:X318" si="504">+O277+O237+O115</f>
        <v>0</v>
      </c>
      <c r="P318" s="73">
        <f t="shared" si="504"/>
        <v>0</v>
      </c>
      <c r="Q318" s="73">
        <f t="shared" si="504"/>
        <v>0</v>
      </c>
      <c r="R318" s="73">
        <f t="shared" si="504"/>
        <v>0</v>
      </c>
      <c r="S318" s="73">
        <f t="shared" si="504"/>
        <v>0</v>
      </c>
      <c r="T318" s="73">
        <f t="shared" si="504"/>
        <v>0</v>
      </c>
      <c r="U318" s="73">
        <f t="shared" si="504"/>
        <v>0</v>
      </c>
      <c r="V318" s="73">
        <f t="shared" si="504"/>
        <v>0</v>
      </c>
      <c r="W318" s="73">
        <f t="shared" si="504"/>
        <v>0</v>
      </c>
      <c r="X318" s="73">
        <f t="shared" si="504"/>
        <v>0</v>
      </c>
      <c r="Y318" s="244">
        <f t="shared" si="500"/>
        <v>0</v>
      </c>
      <c r="Z318" s="244">
        <f t="shared" si="500"/>
        <v>0</v>
      </c>
      <c r="AA318" s="73">
        <f t="shared" si="501"/>
        <v>0</v>
      </c>
      <c r="AB318" s="73">
        <f t="shared" si="501"/>
        <v>0</v>
      </c>
      <c r="AC318" s="73">
        <f t="shared" si="501"/>
        <v>0</v>
      </c>
      <c r="AD318" s="73">
        <f t="shared" si="501"/>
        <v>0</v>
      </c>
      <c r="AE318" s="244">
        <f t="shared" si="502"/>
        <v>0</v>
      </c>
      <c r="AF318" s="244">
        <f t="shared" si="502"/>
        <v>0</v>
      </c>
      <c r="AG318" s="71">
        <f t="shared" si="495"/>
        <v>0</v>
      </c>
      <c r="AH318" s="65"/>
    </row>
    <row r="319" spans="1:34" s="64" customFormat="1" ht="25.5" customHeight="1" thickBot="1">
      <c r="A319" s="75" t="s">
        <v>82</v>
      </c>
      <c r="B319" s="63">
        <v>27</v>
      </c>
      <c r="C319" s="253">
        <f t="shared" si="496"/>
        <v>0</v>
      </c>
      <c r="D319" s="253">
        <f t="shared" si="496"/>
        <v>0</v>
      </c>
      <c r="E319" s="73">
        <f t="shared" si="497"/>
        <v>0</v>
      </c>
      <c r="F319" s="73">
        <f t="shared" si="497"/>
        <v>0</v>
      </c>
      <c r="G319" s="73">
        <f t="shared" si="497"/>
        <v>0</v>
      </c>
      <c r="H319" s="73">
        <f t="shared" si="497"/>
        <v>0</v>
      </c>
      <c r="I319" s="73">
        <f t="shared" si="497"/>
        <v>0</v>
      </c>
      <c r="J319" s="73">
        <f t="shared" si="497"/>
        <v>0</v>
      </c>
      <c r="K319" s="73">
        <f t="shared" si="497"/>
        <v>0</v>
      </c>
      <c r="L319" s="73">
        <f t="shared" si="497"/>
        <v>0</v>
      </c>
      <c r="M319" s="244">
        <f t="shared" si="498"/>
        <v>0</v>
      </c>
      <c r="N319" s="244">
        <f t="shared" si="498"/>
        <v>0</v>
      </c>
      <c r="O319" s="73">
        <f t="shared" ref="O319:X319" si="505">+O278+O238+O116</f>
        <v>0</v>
      </c>
      <c r="P319" s="73">
        <f t="shared" si="505"/>
        <v>0</v>
      </c>
      <c r="Q319" s="73">
        <f t="shared" si="505"/>
        <v>0</v>
      </c>
      <c r="R319" s="73">
        <f t="shared" si="505"/>
        <v>0</v>
      </c>
      <c r="S319" s="73">
        <f t="shared" si="505"/>
        <v>0</v>
      </c>
      <c r="T319" s="73">
        <f t="shared" si="505"/>
        <v>0</v>
      </c>
      <c r="U319" s="73">
        <f t="shared" si="505"/>
        <v>0</v>
      </c>
      <c r="V319" s="73">
        <f t="shared" si="505"/>
        <v>0</v>
      </c>
      <c r="W319" s="73">
        <f t="shared" si="505"/>
        <v>0</v>
      </c>
      <c r="X319" s="73">
        <f t="shared" si="505"/>
        <v>0</v>
      </c>
      <c r="Y319" s="244">
        <f t="shared" si="500"/>
        <v>0</v>
      </c>
      <c r="Z319" s="244">
        <f t="shared" si="500"/>
        <v>0</v>
      </c>
      <c r="AA319" s="73">
        <f t="shared" si="501"/>
        <v>0</v>
      </c>
      <c r="AB319" s="73">
        <f t="shared" si="501"/>
        <v>0</v>
      </c>
      <c r="AC319" s="73">
        <f t="shared" si="501"/>
        <v>0</v>
      </c>
      <c r="AD319" s="73">
        <f t="shared" si="501"/>
        <v>0</v>
      </c>
      <c r="AE319" s="244">
        <f t="shared" si="502"/>
        <v>0</v>
      </c>
      <c r="AF319" s="244">
        <f t="shared" si="502"/>
        <v>0</v>
      </c>
      <c r="AG319" s="71">
        <f t="shared" si="495"/>
        <v>0</v>
      </c>
      <c r="AH319" s="65"/>
    </row>
    <row r="320" spans="1:34" s="64" customFormat="1" ht="24.75" customHeight="1" thickBot="1">
      <c r="A320" s="75" t="s">
        <v>86</v>
      </c>
      <c r="B320" s="63">
        <v>28</v>
      </c>
      <c r="C320" s="253">
        <f t="shared" si="496"/>
        <v>0</v>
      </c>
      <c r="D320" s="253">
        <f t="shared" si="496"/>
        <v>0</v>
      </c>
      <c r="E320" s="73">
        <f t="shared" si="497"/>
        <v>0</v>
      </c>
      <c r="F320" s="73">
        <f t="shared" si="497"/>
        <v>0</v>
      </c>
      <c r="G320" s="73">
        <f t="shared" si="497"/>
        <v>0</v>
      </c>
      <c r="H320" s="73">
        <f t="shared" si="497"/>
        <v>0</v>
      </c>
      <c r="I320" s="73">
        <f t="shared" si="497"/>
        <v>0</v>
      </c>
      <c r="J320" s="73">
        <f t="shared" si="497"/>
        <v>0</v>
      </c>
      <c r="K320" s="73">
        <f t="shared" si="497"/>
        <v>0</v>
      </c>
      <c r="L320" s="73">
        <f t="shared" si="497"/>
        <v>0</v>
      </c>
      <c r="M320" s="244">
        <f t="shared" si="498"/>
        <v>0</v>
      </c>
      <c r="N320" s="244">
        <f t="shared" si="498"/>
        <v>0</v>
      </c>
      <c r="O320" s="73">
        <f t="shared" ref="O320:X320" si="506">+O279+O239+O117</f>
        <v>0</v>
      </c>
      <c r="P320" s="73">
        <f t="shared" si="506"/>
        <v>0</v>
      </c>
      <c r="Q320" s="73">
        <f t="shared" si="506"/>
        <v>0</v>
      </c>
      <c r="R320" s="73">
        <f t="shared" si="506"/>
        <v>0</v>
      </c>
      <c r="S320" s="73">
        <f t="shared" si="506"/>
        <v>0</v>
      </c>
      <c r="T320" s="73">
        <f t="shared" si="506"/>
        <v>0</v>
      </c>
      <c r="U320" s="73">
        <f t="shared" si="506"/>
        <v>0</v>
      </c>
      <c r="V320" s="73">
        <f t="shared" si="506"/>
        <v>0</v>
      </c>
      <c r="W320" s="73">
        <f t="shared" si="506"/>
        <v>0</v>
      </c>
      <c r="X320" s="73">
        <f t="shared" si="506"/>
        <v>0</v>
      </c>
      <c r="Y320" s="244">
        <f t="shared" si="500"/>
        <v>0</v>
      </c>
      <c r="Z320" s="244">
        <f t="shared" si="500"/>
        <v>0</v>
      </c>
      <c r="AA320" s="73">
        <f t="shared" si="501"/>
        <v>0</v>
      </c>
      <c r="AB320" s="73">
        <f t="shared" si="501"/>
        <v>0</v>
      </c>
      <c r="AC320" s="73">
        <f t="shared" si="501"/>
        <v>0</v>
      </c>
      <c r="AD320" s="73">
        <f t="shared" si="501"/>
        <v>0</v>
      </c>
      <c r="AE320" s="244">
        <f t="shared" si="502"/>
        <v>0</v>
      </c>
      <c r="AF320" s="244">
        <f t="shared" si="502"/>
        <v>0</v>
      </c>
      <c r="AG320" s="71">
        <f t="shared" si="495"/>
        <v>0</v>
      </c>
      <c r="AH320" s="65"/>
    </row>
    <row r="321" spans="1:34" s="64" customFormat="1" ht="13.5" customHeight="1" thickBot="1">
      <c r="A321" s="62" t="s">
        <v>56</v>
      </c>
      <c r="B321" s="63">
        <v>29</v>
      </c>
      <c r="C321" s="253">
        <f t="shared" si="496"/>
        <v>0</v>
      </c>
      <c r="D321" s="253">
        <f t="shared" si="496"/>
        <v>0</v>
      </c>
      <c r="E321" s="73">
        <f t="shared" si="497"/>
        <v>0</v>
      </c>
      <c r="F321" s="73">
        <f t="shared" si="497"/>
        <v>0</v>
      </c>
      <c r="G321" s="73">
        <f t="shared" si="497"/>
        <v>0</v>
      </c>
      <c r="H321" s="73">
        <f t="shared" si="497"/>
        <v>0</v>
      </c>
      <c r="I321" s="73">
        <f t="shared" si="497"/>
        <v>0</v>
      </c>
      <c r="J321" s="73">
        <f t="shared" si="497"/>
        <v>0</v>
      </c>
      <c r="K321" s="73">
        <f t="shared" si="497"/>
        <v>0</v>
      </c>
      <c r="L321" s="73">
        <f t="shared" si="497"/>
        <v>0</v>
      </c>
      <c r="M321" s="244">
        <f t="shared" si="498"/>
        <v>0</v>
      </c>
      <c r="N321" s="244">
        <f t="shared" si="498"/>
        <v>0</v>
      </c>
      <c r="O321" s="73">
        <f t="shared" ref="O321:X321" si="507">+O280+O240+O118</f>
        <v>0</v>
      </c>
      <c r="P321" s="73">
        <f t="shared" si="507"/>
        <v>0</v>
      </c>
      <c r="Q321" s="73">
        <f t="shared" si="507"/>
        <v>0</v>
      </c>
      <c r="R321" s="73">
        <f t="shared" si="507"/>
        <v>0</v>
      </c>
      <c r="S321" s="73">
        <f t="shared" si="507"/>
        <v>0</v>
      </c>
      <c r="T321" s="73">
        <f t="shared" si="507"/>
        <v>0</v>
      </c>
      <c r="U321" s="73">
        <f t="shared" si="507"/>
        <v>0</v>
      </c>
      <c r="V321" s="73">
        <f t="shared" si="507"/>
        <v>0</v>
      </c>
      <c r="W321" s="73">
        <f t="shared" si="507"/>
        <v>0</v>
      </c>
      <c r="X321" s="73">
        <f t="shared" si="507"/>
        <v>0</v>
      </c>
      <c r="Y321" s="244">
        <f t="shared" si="500"/>
        <v>0</v>
      </c>
      <c r="Z321" s="244">
        <f t="shared" si="500"/>
        <v>0</v>
      </c>
      <c r="AA321" s="73">
        <f t="shared" si="501"/>
        <v>0</v>
      </c>
      <c r="AB321" s="73">
        <f t="shared" si="501"/>
        <v>0</v>
      </c>
      <c r="AC321" s="73">
        <f t="shared" si="501"/>
        <v>0</v>
      </c>
      <c r="AD321" s="73">
        <f t="shared" si="501"/>
        <v>0</v>
      </c>
      <c r="AE321" s="244">
        <f t="shared" si="502"/>
        <v>0</v>
      </c>
      <c r="AF321" s="244">
        <f t="shared" si="502"/>
        <v>0</v>
      </c>
      <c r="AG321" s="71">
        <f t="shared" si="495"/>
        <v>0</v>
      </c>
      <c r="AH321" s="65"/>
    </row>
    <row r="322" spans="1:34" s="64" customFormat="1" ht="14.25" customHeight="1" thickBot="1">
      <c r="A322" s="62" t="s">
        <v>57</v>
      </c>
      <c r="B322" s="63">
        <v>30</v>
      </c>
      <c r="C322" s="253">
        <f t="shared" si="496"/>
        <v>0</v>
      </c>
      <c r="D322" s="253">
        <f t="shared" si="496"/>
        <v>0</v>
      </c>
      <c r="E322" s="73">
        <f t="shared" si="497"/>
        <v>0</v>
      </c>
      <c r="F322" s="73">
        <f t="shared" si="497"/>
        <v>0</v>
      </c>
      <c r="G322" s="73">
        <f t="shared" si="497"/>
        <v>0</v>
      </c>
      <c r="H322" s="73">
        <f t="shared" si="497"/>
        <v>0</v>
      </c>
      <c r="I322" s="73">
        <f t="shared" si="497"/>
        <v>0</v>
      </c>
      <c r="J322" s="73">
        <f t="shared" si="497"/>
        <v>0</v>
      </c>
      <c r="K322" s="73">
        <f t="shared" si="497"/>
        <v>0</v>
      </c>
      <c r="L322" s="73">
        <f t="shared" si="497"/>
        <v>0</v>
      </c>
      <c r="M322" s="244">
        <f t="shared" si="498"/>
        <v>0</v>
      </c>
      <c r="N322" s="244">
        <f t="shared" si="498"/>
        <v>0</v>
      </c>
      <c r="O322" s="73">
        <f t="shared" ref="O322:X322" si="508">+O281+O241+O119</f>
        <v>0</v>
      </c>
      <c r="P322" s="73">
        <f t="shared" si="508"/>
        <v>0</v>
      </c>
      <c r="Q322" s="73">
        <f t="shared" si="508"/>
        <v>0</v>
      </c>
      <c r="R322" s="73">
        <f t="shared" si="508"/>
        <v>0</v>
      </c>
      <c r="S322" s="73">
        <f t="shared" si="508"/>
        <v>0</v>
      </c>
      <c r="T322" s="73">
        <f t="shared" si="508"/>
        <v>0</v>
      </c>
      <c r="U322" s="73">
        <f t="shared" si="508"/>
        <v>0</v>
      </c>
      <c r="V322" s="73">
        <f t="shared" si="508"/>
        <v>0</v>
      </c>
      <c r="W322" s="73">
        <f t="shared" si="508"/>
        <v>0</v>
      </c>
      <c r="X322" s="73">
        <f t="shared" si="508"/>
        <v>0</v>
      </c>
      <c r="Y322" s="244">
        <f t="shared" si="500"/>
        <v>0</v>
      </c>
      <c r="Z322" s="244">
        <f t="shared" si="500"/>
        <v>0</v>
      </c>
      <c r="AA322" s="73">
        <f t="shared" si="501"/>
        <v>0</v>
      </c>
      <c r="AB322" s="73">
        <f t="shared" si="501"/>
        <v>0</v>
      </c>
      <c r="AC322" s="73">
        <f t="shared" si="501"/>
        <v>0</v>
      </c>
      <c r="AD322" s="73">
        <f t="shared" si="501"/>
        <v>0</v>
      </c>
      <c r="AE322" s="244">
        <f t="shared" si="502"/>
        <v>0</v>
      </c>
      <c r="AF322" s="244">
        <f t="shared" si="502"/>
        <v>0</v>
      </c>
      <c r="AG322" s="71">
        <f t="shared" si="495"/>
        <v>0</v>
      </c>
      <c r="AH322" s="65"/>
    </row>
    <row r="323" spans="1:34" s="64" customFormat="1" ht="12.75" customHeight="1" thickBot="1">
      <c r="A323" s="62" t="s">
        <v>58</v>
      </c>
      <c r="B323" s="63">
        <v>31</v>
      </c>
      <c r="C323" s="253">
        <f t="shared" si="496"/>
        <v>0</v>
      </c>
      <c r="D323" s="253">
        <f t="shared" si="496"/>
        <v>0</v>
      </c>
      <c r="E323" s="73">
        <f t="shared" si="497"/>
        <v>0</v>
      </c>
      <c r="F323" s="73">
        <f t="shared" si="497"/>
        <v>0</v>
      </c>
      <c r="G323" s="73">
        <f t="shared" si="497"/>
        <v>0</v>
      </c>
      <c r="H323" s="73">
        <f t="shared" si="497"/>
        <v>0</v>
      </c>
      <c r="I323" s="73">
        <f t="shared" si="497"/>
        <v>0</v>
      </c>
      <c r="J323" s="73">
        <f t="shared" si="497"/>
        <v>0</v>
      </c>
      <c r="K323" s="73">
        <f t="shared" si="497"/>
        <v>0</v>
      </c>
      <c r="L323" s="73">
        <f t="shared" si="497"/>
        <v>0</v>
      </c>
      <c r="M323" s="244">
        <f t="shared" si="498"/>
        <v>0</v>
      </c>
      <c r="N323" s="244">
        <f t="shared" si="498"/>
        <v>0</v>
      </c>
      <c r="O323" s="73">
        <f t="shared" ref="O323:X323" si="509">+O282+O242+O120</f>
        <v>0</v>
      </c>
      <c r="P323" s="73">
        <f t="shared" si="509"/>
        <v>0</v>
      </c>
      <c r="Q323" s="73">
        <f t="shared" si="509"/>
        <v>0</v>
      </c>
      <c r="R323" s="73">
        <f t="shared" si="509"/>
        <v>0</v>
      </c>
      <c r="S323" s="73">
        <f t="shared" si="509"/>
        <v>0</v>
      </c>
      <c r="T323" s="73">
        <f t="shared" si="509"/>
        <v>0</v>
      </c>
      <c r="U323" s="73">
        <f t="shared" si="509"/>
        <v>0</v>
      </c>
      <c r="V323" s="73">
        <f t="shared" si="509"/>
        <v>0</v>
      </c>
      <c r="W323" s="73">
        <f t="shared" si="509"/>
        <v>0</v>
      </c>
      <c r="X323" s="73">
        <f t="shared" si="509"/>
        <v>0</v>
      </c>
      <c r="Y323" s="244">
        <f t="shared" si="500"/>
        <v>0</v>
      </c>
      <c r="Z323" s="244">
        <f t="shared" si="500"/>
        <v>0</v>
      </c>
      <c r="AA323" s="73">
        <f t="shared" si="501"/>
        <v>0</v>
      </c>
      <c r="AB323" s="73">
        <f t="shared" si="501"/>
        <v>0</v>
      </c>
      <c r="AC323" s="73">
        <f t="shared" si="501"/>
        <v>0</v>
      </c>
      <c r="AD323" s="73">
        <f t="shared" si="501"/>
        <v>0</v>
      </c>
      <c r="AE323" s="244">
        <f t="shared" si="502"/>
        <v>0</v>
      </c>
      <c r="AF323" s="244">
        <f t="shared" si="502"/>
        <v>0</v>
      </c>
      <c r="AG323" s="71">
        <f t="shared" si="495"/>
        <v>0</v>
      </c>
      <c r="AH323" s="65"/>
    </row>
    <row r="324" spans="1:34" s="64" customFormat="1" ht="22.5" thickBot="1">
      <c r="A324" s="62" t="s">
        <v>76</v>
      </c>
      <c r="B324" s="63">
        <v>32</v>
      </c>
      <c r="C324" s="245">
        <f>C293-C294+C313</f>
        <v>46</v>
      </c>
      <c r="D324" s="245">
        <f>D293-D294+D313</f>
        <v>24</v>
      </c>
      <c r="E324" s="244">
        <f>E293-E294+E313-E202</f>
        <v>0</v>
      </c>
      <c r="F324" s="244">
        <f>F293-F294+F313-F202</f>
        <v>0</v>
      </c>
      <c r="G324" s="244">
        <f t="shared" ref="G324:L324" si="510">G293-G294+G313-G202+E202</f>
        <v>13</v>
      </c>
      <c r="H324" s="244">
        <f t="shared" si="510"/>
        <v>6</v>
      </c>
      <c r="I324" s="244">
        <f t="shared" si="510"/>
        <v>9</v>
      </c>
      <c r="J324" s="244">
        <f t="shared" si="510"/>
        <v>4</v>
      </c>
      <c r="K324" s="244">
        <f t="shared" si="510"/>
        <v>9</v>
      </c>
      <c r="L324" s="244">
        <f t="shared" si="510"/>
        <v>7</v>
      </c>
      <c r="M324" s="244">
        <f>E324+G324+I324+K324</f>
        <v>31</v>
      </c>
      <c r="N324" s="244">
        <f>F324+H324+J324+L324</f>
        <v>17</v>
      </c>
      <c r="O324" s="244">
        <f>O293-O294+O313-O202+K202</f>
        <v>15</v>
      </c>
      <c r="P324" s="244">
        <f>P293-P294+P313-P202+L202</f>
        <v>7</v>
      </c>
      <c r="Q324" s="244">
        <f>Q293-Q294+Q313-Q202+O202</f>
        <v>0</v>
      </c>
      <c r="R324" s="244">
        <f t="shared" ref="R324:X324" si="511">R293-R294+R313-R202+P202</f>
        <v>0</v>
      </c>
      <c r="S324" s="244">
        <f t="shared" si="511"/>
        <v>0</v>
      </c>
      <c r="T324" s="244">
        <f t="shared" si="511"/>
        <v>0</v>
      </c>
      <c r="U324" s="244">
        <f t="shared" si="511"/>
        <v>0</v>
      </c>
      <c r="V324" s="244">
        <f t="shared" si="511"/>
        <v>0</v>
      </c>
      <c r="W324" s="244">
        <f t="shared" si="511"/>
        <v>0</v>
      </c>
      <c r="X324" s="244">
        <f t="shared" si="511"/>
        <v>0</v>
      </c>
      <c r="Y324" s="244">
        <f>O324+Q324+S324+U324+W324</f>
        <v>15</v>
      </c>
      <c r="Z324" s="244">
        <f>P324+R324+T324+V324+X324</f>
        <v>7</v>
      </c>
      <c r="AA324" s="244">
        <f>AA293-AA294+AA313+W202-AA202</f>
        <v>0</v>
      </c>
      <c r="AB324" s="244">
        <f>AB293-AB294+AB313+X202-AB202</f>
        <v>0</v>
      </c>
      <c r="AC324" s="244">
        <f>AC293-AC294+AC313+AA202</f>
        <v>0</v>
      </c>
      <c r="AD324" s="244">
        <f>AD293-AD294+AD313+AB202</f>
        <v>0</v>
      </c>
      <c r="AE324" s="244">
        <f>AA324+AC324</f>
        <v>0</v>
      </c>
      <c r="AF324" s="244">
        <f>AB324+AD324</f>
        <v>0</v>
      </c>
      <c r="AG324" s="71">
        <f t="shared" si="495"/>
        <v>0</v>
      </c>
      <c r="AH324" s="65"/>
    </row>
    <row r="325" spans="1:34" s="64" customFormat="1" ht="27" customHeight="1">
      <c r="A325" s="19" t="s">
        <v>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1" t="s">
        <v>10</v>
      </c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0"/>
    </row>
  </sheetData>
  <sheetProtection password="CF62" sheet="1" formatCells="0" formatColumns="0" formatRows="0"/>
  <mergeCells count="152">
    <mergeCell ref="A167:A169"/>
    <mergeCell ref="B167:B169"/>
    <mergeCell ref="C167:C169"/>
    <mergeCell ref="D167:AF167"/>
    <mergeCell ref="D168:D169"/>
    <mergeCell ref="E168:F168"/>
    <mergeCell ref="G168:H168"/>
    <mergeCell ref="O168:P168"/>
    <mergeCell ref="Q168:R168"/>
    <mergeCell ref="S168:T168"/>
    <mergeCell ref="I168:J168"/>
    <mergeCell ref="K168:L168"/>
    <mergeCell ref="M168:N168"/>
    <mergeCell ref="AC168:AD168"/>
    <mergeCell ref="AE168:AF168"/>
    <mergeCell ref="U168:V168"/>
    <mergeCell ref="Y168:Z168"/>
    <mergeCell ref="AA168:AB168"/>
    <mergeCell ref="W168:X168"/>
    <mergeCell ref="A208:A210"/>
    <mergeCell ref="B208:B210"/>
    <mergeCell ref="C208:C210"/>
    <mergeCell ref="D208:AF208"/>
    <mergeCell ref="D209:D210"/>
    <mergeCell ref="E209:F209"/>
    <mergeCell ref="G209:H209"/>
    <mergeCell ref="AA209:AB209"/>
    <mergeCell ref="AC209:AD209"/>
    <mergeCell ref="Y209:Z209"/>
    <mergeCell ref="U209:V209"/>
    <mergeCell ref="O209:P209"/>
    <mergeCell ref="Q209:R209"/>
    <mergeCell ref="S209:T209"/>
    <mergeCell ref="I209:J209"/>
    <mergeCell ref="K209:L209"/>
    <mergeCell ref="M209:N209"/>
    <mergeCell ref="AE209:AF209"/>
    <mergeCell ref="W209:X209"/>
    <mergeCell ref="S127:T127"/>
    <mergeCell ref="AC127:AD127"/>
    <mergeCell ref="U127:V127"/>
    <mergeCell ref="W87:X87"/>
    <mergeCell ref="Y87:Z87"/>
    <mergeCell ref="AA127:AB127"/>
    <mergeCell ref="A126:A128"/>
    <mergeCell ref="B126:B128"/>
    <mergeCell ref="C126:C128"/>
    <mergeCell ref="D126:AF126"/>
    <mergeCell ref="D127:D128"/>
    <mergeCell ref="Y127:Z127"/>
    <mergeCell ref="E127:F127"/>
    <mergeCell ref="G127:H127"/>
    <mergeCell ref="AE127:AF127"/>
    <mergeCell ref="I127:J127"/>
    <mergeCell ref="K127:L127"/>
    <mergeCell ref="M127:N127"/>
    <mergeCell ref="O127:P127"/>
    <mergeCell ref="W127:X127"/>
    <mergeCell ref="Q127:R127"/>
    <mergeCell ref="A4:A6"/>
    <mergeCell ref="B4:B6"/>
    <mergeCell ref="C4:C6"/>
    <mergeCell ref="M5:N5"/>
    <mergeCell ref="K5:L5"/>
    <mergeCell ref="E5:F5"/>
    <mergeCell ref="B45:B47"/>
    <mergeCell ref="C45:C47"/>
    <mergeCell ref="G46:H46"/>
    <mergeCell ref="I46:J46"/>
    <mergeCell ref="K46:L46"/>
    <mergeCell ref="M46:N46"/>
    <mergeCell ref="A45:A47"/>
    <mergeCell ref="D45:AF45"/>
    <mergeCell ref="D46:D47"/>
    <mergeCell ref="E46:F46"/>
    <mergeCell ref="AE46:AF46"/>
    <mergeCell ref="O46:P46"/>
    <mergeCell ref="Q46:R46"/>
    <mergeCell ref="S46:T46"/>
    <mergeCell ref="AA46:AB46"/>
    <mergeCell ref="W46:X46"/>
    <mergeCell ref="Y46:Z46"/>
    <mergeCell ref="AC46:AD46"/>
    <mergeCell ref="Q5:R5"/>
    <mergeCell ref="U5:V5"/>
    <mergeCell ref="D4:AF4"/>
    <mergeCell ref="D5:D6"/>
    <mergeCell ref="Y5:Z5"/>
    <mergeCell ref="AE5:AF5"/>
    <mergeCell ref="W5:X5"/>
    <mergeCell ref="AA5:AB5"/>
    <mergeCell ref="G5:H5"/>
    <mergeCell ref="I5:J5"/>
    <mergeCell ref="O5:P5"/>
    <mergeCell ref="AC5:AD5"/>
    <mergeCell ref="S5:T5"/>
    <mergeCell ref="U46:V46"/>
    <mergeCell ref="O87:P87"/>
    <mergeCell ref="Q87:R87"/>
    <mergeCell ref="A86:A88"/>
    <mergeCell ref="B86:B88"/>
    <mergeCell ref="C86:C88"/>
    <mergeCell ref="D86:AF86"/>
    <mergeCell ref="AA87:AB87"/>
    <mergeCell ref="AE87:AF87"/>
    <mergeCell ref="D87:D88"/>
    <mergeCell ref="E87:F87"/>
    <mergeCell ref="G87:H87"/>
    <mergeCell ref="I87:J87"/>
    <mergeCell ref="K87:L87"/>
    <mergeCell ref="M87:N87"/>
    <mergeCell ref="U87:V87"/>
    <mergeCell ref="S87:T87"/>
    <mergeCell ref="AC87:AD87"/>
    <mergeCell ref="C248:C250"/>
    <mergeCell ref="D248:AF248"/>
    <mergeCell ref="D249:D250"/>
    <mergeCell ref="E249:F249"/>
    <mergeCell ref="G249:H249"/>
    <mergeCell ref="I249:J249"/>
    <mergeCell ref="AC249:AD249"/>
    <mergeCell ref="AE249:AF249"/>
    <mergeCell ref="O249:P249"/>
    <mergeCell ref="Q249:R249"/>
    <mergeCell ref="S249:T249"/>
    <mergeCell ref="U249:V249"/>
    <mergeCell ref="K249:L249"/>
    <mergeCell ref="M249:N249"/>
    <mergeCell ref="U290:V290"/>
    <mergeCell ref="AA249:AB249"/>
    <mergeCell ref="W249:X249"/>
    <mergeCell ref="Y249:Z249"/>
    <mergeCell ref="A289:A291"/>
    <mergeCell ref="B289:B291"/>
    <mergeCell ref="C289:C291"/>
    <mergeCell ref="D289:AF289"/>
    <mergeCell ref="D290:D291"/>
    <mergeCell ref="Y290:Z290"/>
    <mergeCell ref="E290:F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W290:X290"/>
    <mergeCell ref="G290:H290"/>
    <mergeCell ref="A248:A250"/>
    <mergeCell ref="B248:B250"/>
  </mergeCells>
  <phoneticPr fontId="1" type="noConversion"/>
  <pageMargins left="0.19685039370078741" right="0.19685039370078741" top="0.19685039370078741" bottom="0.19685039370078741" header="0.51181102362204722" footer="0.51181102362204722"/>
  <pageSetup scale="74" orientation="landscape" verticalDpi="300" r:id="rId1"/>
  <headerFooter alignWithMargins="0"/>
  <rowBreaks count="7" manualBreakCount="7">
    <brk id="41" max="32" man="1"/>
    <brk id="82" max="32" man="1"/>
    <brk id="122" max="32" man="1"/>
    <brk id="163" max="32" man="1"/>
    <brk id="204" max="32" man="1"/>
    <brk id="244" max="32" man="1"/>
    <brk id="28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3"/>
  <sheetViews>
    <sheetView showGridLines="0" view="pageBreakPreview" zoomScale="90" zoomScaleNormal="80" zoomScaleSheetLayoutView="90" workbookViewId="0">
      <selection activeCell="F13" sqref="F13"/>
    </sheetView>
  </sheetViews>
  <sheetFormatPr defaultColWidth="9.140625" defaultRowHeight="12.75"/>
  <cols>
    <col min="1" max="1" width="5" style="4" customWidth="1"/>
    <col min="2" max="2" width="30.85546875" style="4" customWidth="1"/>
    <col min="3" max="3" width="9.140625" style="176" customWidth="1"/>
    <col min="4" max="4" width="7.85546875" style="79" customWidth="1"/>
    <col min="5" max="5" width="20.28515625" style="4" customWidth="1"/>
    <col min="6" max="6" width="19.28515625" style="4" customWidth="1"/>
    <col min="7" max="7" width="22.42578125" style="4" customWidth="1"/>
    <col min="8" max="8" width="19.140625" style="4" customWidth="1"/>
    <col min="9" max="9" width="18.85546875" style="4" customWidth="1"/>
    <col min="10" max="11" width="3.28515625" style="80" customWidth="1"/>
    <col min="12" max="12" width="3.85546875" style="4" customWidth="1"/>
    <col min="13" max="13" width="39.5703125" style="4" customWidth="1"/>
    <col min="14" max="14" width="10" style="4" customWidth="1"/>
    <col min="15" max="15" width="7.5703125" style="79" customWidth="1"/>
    <col min="16" max="16" width="27.28515625" style="4" customWidth="1"/>
    <col min="17" max="17" width="15.85546875" style="4" customWidth="1"/>
    <col min="18" max="18" width="19" style="4" customWidth="1"/>
    <col min="19" max="19" width="23.85546875" style="4" customWidth="1"/>
    <col min="20" max="20" width="18.140625" style="4" customWidth="1"/>
    <col min="21" max="21" width="4" style="207" customWidth="1"/>
    <col min="22" max="22" width="5" style="4" customWidth="1"/>
    <col min="23" max="23" width="39.42578125" style="4" customWidth="1"/>
    <col min="24" max="24" width="8.85546875" style="4" customWidth="1"/>
    <col min="25" max="25" width="9.5703125" style="4" customWidth="1"/>
    <col min="26" max="26" width="30.7109375" style="4" customWidth="1"/>
    <col min="27" max="27" width="24.140625" style="4" customWidth="1"/>
    <col min="28" max="28" width="22.42578125" style="4" customWidth="1"/>
    <col min="29" max="29" width="21.7109375" style="4" customWidth="1"/>
    <col min="30" max="30" width="15.28515625" style="4" customWidth="1"/>
    <col min="31" max="31" width="4.140625" style="81" customWidth="1"/>
    <col min="32" max="32" width="5" style="4" customWidth="1"/>
    <col min="33" max="33" width="22.140625" style="4" customWidth="1"/>
    <col min="34" max="34" width="9.5703125" style="4" customWidth="1"/>
    <col min="35" max="35" width="8" style="4" customWidth="1"/>
    <col min="36" max="36" width="40.85546875" style="4" customWidth="1"/>
    <col min="37" max="37" width="20" style="4" customWidth="1"/>
    <col min="38" max="38" width="19.28515625" style="4" customWidth="1"/>
    <col min="39" max="39" width="18.5703125" style="4" customWidth="1"/>
    <col min="40" max="40" width="16.5703125" style="4" customWidth="1"/>
    <col min="41" max="41" width="4.140625" style="82" customWidth="1"/>
    <col min="42" max="42" width="5" style="4" customWidth="1"/>
    <col min="43" max="43" width="30" style="4" customWidth="1"/>
    <col min="44" max="45" width="4.85546875" style="4" customWidth="1"/>
    <col min="46" max="46" width="28.85546875" style="4" customWidth="1"/>
    <col min="47" max="47" width="24.5703125" style="4" customWidth="1"/>
    <col min="48" max="48" width="22.140625" style="4" customWidth="1"/>
    <col min="49" max="49" width="21.85546875" style="4" customWidth="1"/>
    <col min="50" max="50" width="14.85546875" style="4" customWidth="1"/>
    <col min="51" max="51" width="4.5703125" style="4" customWidth="1"/>
    <col min="52" max="52" width="5" style="4" hidden="1" customWidth="1"/>
    <col min="53" max="53" width="31.85546875" style="4" hidden="1" customWidth="1"/>
    <col min="54" max="54" width="7.7109375" style="4" hidden="1" customWidth="1"/>
    <col min="55" max="55" width="31.85546875" style="4" hidden="1" customWidth="1"/>
    <col min="56" max="56" width="24.42578125" style="4" hidden="1" customWidth="1"/>
    <col min="57" max="57" width="4.5703125" style="4" hidden="1" customWidth="1"/>
    <col min="58" max="59" width="9.140625" style="4" hidden="1" customWidth="1"/>
    <col min="60" max="61" width="0" style="4" hidden="1" customWidth="1"/>
    <col min="62" max="16384" width="9.140625" style="4"/>
  </cols>
  <sheetData>
    <row r="1" spans="1:56" s="3" customFormat="1">
      <c r="A1" s="53" t="str">
        <f>+движ!$A$1</f>
        <v>Мектеп</v>
      </c>
      <c r="B1" s="53"/>
      <c r="C1" s="175"/>
      <c r="D1" s="54"/>
      <c r="E1" s="55" t="s">
        <v>39</v>
      </c>
      <c r="F1" s="55"/>
      <c r="G1" s="55"/>
      <c r="H1" s="55" t="s">
        <v>218</v>
      </c>
      <c r="I1" s="55"/>
      <c r="J1" s="56"/>
      <c r="K1" s="56"/>
      <c r="L1" s="53" t="str">
        <f>+движ!$A$1</f>
        <v>Мектеп</v>
      </c>
      <c r="M1" s="53"/>
      <c r="N1" s="53"/>
      <c r="O1" s="54"/>
      <c r="P1" s="55" t="s">
        <v>39</v>
      </c>
      <c r="Q1" s="55"/>
      <c r="R1" s="55"/>
      <c r="S1" s="55" t="s">
        <v>218</v>
      </c>
      <c r="T1" s="55"/>
      <c r="U1" s="206"/>
      <c r="V1" s="53" t="str">
        <f>+движ!$A$1</f>
        <v>Мектеп</v>
      </c>
      <c r="W1" s="53"/>
      <c r="X1" s="53"/>
      <c r="Y1" s="54"/>
      <c r="Z1" s="55" t="s">
        <v>39</v>
      </c>
      <c r="AA1" s="55"/>
      <c r="AB1" s="55"/>
      <c r="AC1" s="55" t="s">
        <v>218</v>
      </c>
      <c r="AD1" s="55"/>
      <c r="AE1" s="57"/>
      <c r="AF1" s="53" t="str">
        <f>+движ!$A$1</f>
        <v>Мектеп</v>
      </c>
      <c r="AG1" s="53"/>
      <c r="AH1" s="53"/>
      <c r="AI1" s="54"/>
      <c r="AJ1" s="55" t="s">
        <v>39</v>
      </c>
      <c r="AK1" s="55"/>
      <c r="AL1" s="55"/>
      <c r="AM1" s="55" t="s">
        <v>218</v>
      </c>
      <c r="AN1" s="55"/>
      <c r="AO1" s="58"/>
    </row>
    <row r="2" spans="1:56">
      <c r="A2" s="3" t="s">
        <v>100</v>
      </c>
    </row>
    <row r="3" spans="1:56">
      <c r="A3" s="3"/>
      <c r="L3" s="3" t="s">
        <v>99</v>
      </c>
      <c r="V3" s="3" t="s">
        <v>87</v>
      </c>
      <c r="AF3" s="3" t="s">
        <v>92</v>
      </c>
    </row>
    <row r="4" spans="1:56">
      <c r="D4" s="83">
        <f>J5+U5+U29+AE5+AE14+AE23+AE32+AO5+AO23+AE41+AO29+AO36+AO41</f>
        <v>0</v>
      </c>
    </row>
    <row r="5" spans="1:56" ht="27.75" customHeight="1">
      <c r="A5" s="219" t="s">
        <v>2</v>
      </c>
      <c r="B5" s="219" t="s">
        <v>3</v>
      </c>
      <c r="C5" s="219" t="s">
        <v>179</v>
      </c>
      <c r="D5" s="219" t="s">
        <v>207</v>
      </c>
      <c r="E5" s="219" t="s">
        <v>176</v>
      </c>
      <c r="F5" s="219" t="s">
        <v>177</v>
      </c>
      <c r="G5" s="219" t="s">
        <v>178</v>
      </c>
      <c r="H5" s="219" t="s">
        <v>4</v>
      </c>
      <c r="I5" s="224" t="s">
        <v>183</v>
      </c>
      <c r="J5" s="13">
        <f>SUM(J6:J44)</f>
        <v>0</v>
      </c>
      <c r="K5" s="13"/>
      <c r="L5" s="219" t="s">
        <v>2</v>
      </c>
      <c r="M5" s="219" t="s">
        <v>3</v>
      </c>
      <c r="N5" s="219" t="s">
        <v>179</v>
      </c>
      <c r="O5" s="219" t="s">
        <v>207</v>
      </c>
      <c r="P5" s="219" t="s">
        <v>176</v>
      </c>
      <c r="Q5" s="219" t="s">
        <v>177</v>
      </c>
      <c r="R5" s="219" t="s">
        <v>178</v>
      </c>
      <c r="S5" s="219" t="s">
        <v>209</v>
      </c>
      <c r="T5" s="224" t="s">
        <v>183</v>
      </c>
      <c r="U5" s="143">
        <f>SUM(U6:U25)</f>
        <v>0</v>
      </c>
      <c r="V5" s="220" t="s">
        <v>2</v>
      </c>
      <c r="W5" s="220" t="s">
        <v>3</v>
      </c>
      <c r="X5" s="220" t="s">
        <v>179</v>
      </c>
      <c r="Y5" s="220" t="s">
        <v>207</v>
      </c>
      <c r="Z5" s="220" t="s">
        <v>176</v>
      </c>
      <c r="AA5" s="220" t="s">
        <v>177</v>
      </c>
      <c r="AB5" s="220" t="s">
        <v>178</v>
      </c>
      <c r="AC5" s="220" t="s">
        <v>5</v>
      </c>
      <c r="AD5" s="222" t="s">
        <v>183</v>
      </c>
      <c r="AE5" s="14">
        <f>SUM(AE6:AE10)</f>
        <v>0</v>
      </c>
      <c r="AF5" s="220" t="s">
        <v>2</v>
      </c>
      <c r="AG5" s="220" t="s">
        <v>3</v>
      </c>
      <c r="AH5" s="220" t="s">
        <v>179</v>
      </c>
      <c r="AI5" s="220" t="s">
        <v>207</v>
      </c>
      <c r="AJ5" s="220" t="s">
        <v>212</v>
      </c>
      <c r="AK5" s="220" t="s">
        <v>177</v>
      </c>
      <c r="AL5" s="220" t="s">
        <v>178</v>
      </c>
      <c r="AM5" s="220" t="s">
        <v>6</v>
      </c>
      <c r="AN5" s="222" t="s">
        <v>183</v>
      </c>
      <c r="AO5" s="82">
        <f>SUM(AO6:AO18)</f>
        <v>0</v>
      </c>
    </row>
    <row r="6" spans="1:56" ht="14.1" customHeight="1">
      <c r="A6" s="136">
        <v>1</v>
      </c>
      <c r="B6" s="183"/>
      <c r="C6" s="209"/>
      <c r="D6" s="209"/>
      <c r="E6" s="183"/>
      <c r="F6" s="210" t="str">
        <f>+$A$1</f>
        <v>Мектеп</v>
      </c>
      <c r="G6" s="174"/>
      <c r="H6" s="174" t="s">
        <v>4</v>
      </c>
      <c r="I6" s="226"/>
      <c r="J6" s="13">
        <f t="shared" ref="J6:J44" si="0">IF(B6="",0,1)</f>
        <v>0</v>
      </c>
      <c r="K6" s="143">
        <f>COUNTIF(выбыл!D6:D44,1)+COUNTIF(выбыл!O6:O25,1)+COUNTIF(выбыл!O30:O44,1)+COUNTIF(выбыл!Y6:Y10,1)+COUNTIF(выбыл!Y15:Y19,1)+COUNTIF(выбыл!Y24:Y28,1)+COUNTIF(выбыл!Y33:Y37,1)+COUNTIF(выбыл!Y42:Y45,1)+COUNTIF(выбыл!AI6:AI18,1)+COUNTIF(выбыл!AI24:AI25,1)+COUNTIF(выбыл!AI30:AI32,1)+COUNTIF(выбыл!AI37:AI38,1)+COUNTIF(выбыл!AI42:AI46,1)</f>
        <v>0</v>
      </c>
      <c r="L6" s="136">
        <v>1</v>
      </c>
      <c r="M6" s="49"/>
      <c r="N6" s="131"/>
      <c r="O6" s="24"/>
      <c r="P6" s="16"/>
      <c r="Q6" s="167" t="str">
        <f t="shared" ref="Q6:Q25" si="1">+$A$1</f>
        <v>Мектеп</v>
      </c>
      <c r="R6" s="16"/>
      <c r="S6" s="16"/>
      <c r="T6" s="226"/>
      <c r="U6" s="143">
        <f t="shared" ref="U6:U12" si="2">IF(M6="",0,1)</f>
        <v>0</v>
      </c>
      <c r="V6" s="136">
        <v>1</v>
      </c>
      <c r="W6" s="49"/>
      <c r="X6" s="49"/>
      <c r="Y6" s="24"/>
      <c r="Z6" s="16"/>
      <c r="AA6" s="167" t="str">
        <f>+$A$1</f>
        <v>Мектеп</v>
      </c>
      <c r="AB6" s="16"/>
      <c r="AC6" s="173"/>
      <c r="AD6" s="226"/>
      <c r="AE6" s="14">
        <f>IF(W6="",0,1)</f>
        <v>0</v>
      </c>
      <c r="AF6" s="144">
        <v>1</v>
      </c>
      <c r="AG6" s="49"/>
      <c r="AH6" s="16"/>
      <c r="AI6" s="16"/>
      <c r="AJ6" s="16"/>
      <c r="AK6" s="167" t="str">
        <f>+$A$1</f>
        <v>Мектеп</v>
      </c>
      <c r="AL6" s="16"/>
      <c r="AM6" s="16"/>
      <c r="AN6" s="157"/>
      <c r="AO6" s="15">
        <f>IF(AG6="",0,1)</f>
        <v>0</v>
      </c>
      <c r="BA6" s="4" t="s">
        <v>114</v>
      </c>
      <c r="BB6" s="4" t="s">
        <v>148</v>
      </c>
      <c r="BC6" s="4" t="s">
        <v>161</v>
      </c>
      <c r="BD6" s="4" t="s">
        <v>180</v>
      </c>
    </row>
    <row r="7" spans="1:56" ht="14.1" customHeight="1">
      <c r="A7" s="137">
        <v>2</v>
      </c>
      <c r="B7" s="183"/>
      <c r="C7" s="209"/>
      <c r="D7" s="209"/>
      <c r="E7" s="183"/>
      <c r="F7" s="210" t="str">
        <f t="shared" ref="F7:F44" si="3">+$A$1</f>
        <v>Мектеп</v>
      </c>
      <c r="G7" s="174"/>
      <c r="H7" s="174" t="s">
        <v>4</v>
      </c>
      <c r="I7" s="226"/>
      <c r="J7" s="13">
        <f t="shared" si="0"/>
        <v>0</v>
      </c>
      <c r="K7" s="143">
        <f>COUNTIF(выбыл!D6:D44,2)+COUNTIF(выбыл!O6:O25,2)+COUNTIF(выбыл!O30:O44,2)+COUNTIF(выбыл!Y6:Y10,2)+COUNTIF(выбыл!Y15:Y19,2)+COUNTIF(выбыл!Y24:Y28,2)+COUNTIF(выбыл!Y33:Y37,2)+COUNTIF(выбыл!Y42:Y45,2)+COUNTIF(выбыл!AI6:AI18,2)+COUNTIF(выбыл!AI24:AI25,2)+COUNTIF(выбыл!AI31:AI33,2)+COUNTIF(выбыл!AI38:AI39,2)+COUNTIF(выбыл!AI43:AI47,2)</f>
        <v>0</v>
      </c>
      <c r="L7" s="136">
        <v>2</v>
      </c>
      <c r="M7" s="49"/>
      <c r="N7" s="130"/>
      <c r="O7" s="24"/>
      <c r="P7" s="16"/>
      <c r="Q7" s="167" t="str">
        <f t="shared" si="1"/>
        <v>Мектеп</v>
      </c>
      <c r="R7" s="16"/>
      <c r="S7" s="16"/>
      <c r="T7" s="226"/>
      <c r="U7" s="143">
        <f>IF(M7="",0,1)</f>
        <v>0</v>
      </c>
      <c r="V7" s="137">
        <v>2</v>
      </c>
      <c r="W7" s="25"/>
      <c r="X7" s="49"/>
      <c r="Y7" s="26"/>
      <c r="Z7" s="84"/>
      <c r="AA7" s="168" t="str">
        <f>+$A$1</f>
        <v>Мектеп</v>
      </c>
      <c r="AB7" s="84"/>
      <c r="AC7" s="148"/>
      <c r="AD7" s="226"/>
      <c r="AE7" s="14">
        <f>IF(W7="",0,1)</f>
        <v>0</v>
      </c>
      <c r="AF7" s="147">
        <v>2</v>
      </c>
      <c r="AG7" s="49"/>
      <c r="AH7" s="49"/>
      <c r="AI7" s="49"/>
      <c r="AJ7" s="49"/>
      <c r="AK7" s="167" t="str">
        <f t="shared" ref="AK7:AK18" si="4">+$A$1</f>
        <v>Мектеп</v>
      </c>
      <c r="AL7" s="49"/>
      <c r="AM7" s="49"/>
      <c r="AN7" s="157"/>
      <c r="AO7" s="15">
        <f t="shared" ref="AO7:AO18" si="5">IF(AG7="",0,1)</f>
        <v>0</v>
      </c>
      <c r="BA7" s="4" t="s">
        <v>115</v>
      </c>
      <c r="BB7" s="4" t="s">
        <v>113</v>
      </c>
      <c r="BC7" s="4" t="s">
        <v>162</v>
      </c>
      <c r="BD7" s="4" t="s">
        <v>181</v>
      </c>
    </row>
    <row r="8" spans="1:56" ht="14.1" customHeight="1">
      <c r="A8" s="137">
        <v>3</v>
      </c>
      <c r="B8" s="174"/>
      <c r="C8" s="211"/>
      <c r="D8" s="209"/>
      <c r="E8" s="183"/>
      <c r="F8" s="210" t="str">
        <f t="shared" si="3"/>
        <v>Мектеп</v>
      </c>
      <c r="G8" s="174"/>
      <c r="H8" s="174" t="s">
        <v>4</v>
      </c>
      <c r="I8" s="226"/>
      <c r="J8" s="13">
        <f t="shared" si="0"/>
        <v>0</v>
      </c>
      <c r="K8" s="143">
        <f>COUNTIF(выбыл!D6:D44,3)+COUNTIF(выбыл!O6:O25,3)+COUNTIF(выбыл!O30:O44,3)+COUNTIF(выбыл!Y6:Y10,3)+COUNTIF(выбыл!Y15:Y19,3)+COUNTIF(выбыл!Y24:Y28,3)+COUNTIF(выбыл!Y33:Y37,3)+COUNTIF(выбыл!Y42:Y45,3)+COUNTIF(выбыл!AI6:AI18,3)+COUNTIF(выбыл!AI24:AI25,3)+COUNTIF(выбыл!AI31:AI33,3)+COUNTIF(выбыл!AI38:AI39,3)+COUNTIF(выбыл!AI43:AI47,3)</f>
        <v>0</v>
      </c>
      <c r="L8" s="136">
        <v>3</v>
      </c>
      <c r="M8" s="49"/>
      <c r="N8" s="130"/>
      <c r="O8" s="26"/>
      <c r="P8" s="49"/>
      <c r="Q8" s="167" t="str">
        <f t="shared" si="1"/>
        <v>Мектеп</v>
      </c>
      <c r="R8" s="16"/>
      <c r="S8" s="16"/>
      <c r="T8" s="226"/>
      <c r="U8" s="143">
        <f>IF(M8="",0,1)</f>
        <v>0</v>
      </c>
      <c r="V8" s="137">
        <v>3</v>
      </c>
      <c r="W8" s="25"/>
      <c r="X8" s="49"/>
      <c r="Y8" s="26"/>
      <c r="Z8" s="84"/>
      <c r="AA8" s="168" t="str">
        <f>+$A$1</f>
        <v>Мектеп</v>
      </c>
      <c r="AB8" s="84"/>
      <c r="AC8" s="148"/>
      <c r="AD8" s="226"/>
      <c r="AE8" s="14">
        <f>IF(W8="",0,1)</f>
        <v>0</v>
      </c>
      <c r="AF8" s="147">
        <v>3</v>
      </c>
      <c r="AG8" s="49"/>
      <c r="AH8" s="49"/>
      <c r="AI8" s="49"/>
      <c r="AJ8" s="49"/>
      <c r="AK8" s="167" t="str">
        <f t="shared" si="4"/>
        <v>Мектеп</v>
      </c>
      <c r="AL8" s="49"/>
      <c r="AM8" s="49"/>
      <c r="AN8" s="157"/>
      <c r="AO8" s="15">
        <f t="shared" si="5"/>
        <v>0</v>
      </c>
      <c r="BA8" s="4" t="s">
        <v>191</v>
      </c>
      <c r="BB8" s="4" t="s">
        <v>195</v>
      </c>
      <c r="BC8" s="4" t="s">
        <v>163</v>
      </c>
    </row>
    <row r="9" spans="1:56" ht="14.1" customHeight="1">
      <c r="A9" s="136">
        <v>4</v>
      </c>
      <c r="B9" s="183"/>
      <c r="C9" s="209"/>
      <c r="D9" s="209"/>
      <c r="E9" s="183"/>
      <c r="F9" s="210" t="str">
        <f t="shared" si="3"/>
        <v>Мектеп</v>
      </c>
      <c r="G9" s="174"/>
      <c r="H9" s="174" t="s">
        <v>4</v>
      </c>
      <c r="I9" s="226"/>
      <c r="J9" s="13">
        <f t="shared" si="0"/>
        <v>0</v>
      </c>
      <c r="K9" s="143">
        <f>COUNTIF(выбыл!D6:D44,4)+COUNTIF(выбыл!O6:O25,4)+COUNTIF(выбыл!O30:O44,4)+COUNTIF(выбыл!Y6:Y10,4)+COUNTIF(выбыл!Y15:Y19,4)+COUNTIF(выбыл!Y24:Y28,4)+COUNTIF(выбыл!Y33:Y37,4)+COUNTIF(выбыл!Y42:Y45,4)+COUNTIF(выбыл!AI6:AI18,4)+COUNTIF(выбыл!AI24:AI25,4)+COUNTIF(выбыл!AI31:AI33,4)+COUNTIF(выбыл!AI38:AI39,4)+COUNTIF(выбыл!AI43:AI47,4)</f>
        <v>0</v>
      </c>
      <c r="L9" s="136">
        <v>4</v>
      </c>
      <c r="M9" s="16"/>
      <c r="N9" s="49"/>
      <c r="O9" s="24"/>
      <c r="P9" s="16"/>
      <c r="Q9" s="167" t="str">
        <f t="shared" si="1"/>
        <v>Мектеп</v>
      </c>
      <c r="R9" s="16"/>
      <c r="S9" s="16"/>
      <c r="T9" s="226"/>
      <c r="U9" s="143">
        <f t="shared" si="2"/>
        <v>0</v>
      </c>
      <c r="V9" s="137">
        <v>4</v>
      </c>
      <c r="W9" s="25"/>
      <c r="X9" s="49"/>
      <c r="Y9" s="26"/>
      <c r="Z9" s="84"/>
      <c r="AA9" s="168" t="str">
        <f>+$A$1</f>
        <v>Мектеп</v>
      </c>
      <c r="AB9" s="84"/>
      <c r="AC9" s="84"/>
      <c r="AD9" s="226"/>
      <c r="AE9" s="14">
        <f>IF(W9="",0,1)</f>
        <v>0</v>
      </c>
      <c r="AF9" s="147">
        <v>4</v>
      </c>
      <c r="AG9" s="49"/>
      <c r="AH9" s="49"/>
      <c r="AI9" s="49"/>
      <c r="AJ9" s="49"/>
      <c r="AK9" s="167" t="str">
        <f t="shared" si="4"/>
        <v>Мектеп</v>
      </c>
      <c r="AL9" s="49"/>
      <c r="AM9" s="49"/>
      <c r="AN9" s="157"/>
      <c r="AO9" s="15">
        <f t="shared" si="5"/>
        <v>0</v>
      </c>
      <c r="BA9" s="4" t="s">
        <v>117</v>
      </c>
      <c r="BB9" s="4" t="s">
        <v>149</v>
      </c>
      <c r="BC9" s="4" t="s">
        <v>164</v>
      </c>
    </row>
    <row r="10" spans="1:56" ht="14.1" customHeight="1">
      <c r="A10" s="137">
        <v>5</v>
      </c>
      <c r="B10" s="183"/>
      <c r="C10" s="209"/>
      <c r="D10" s="209"/>
      <c r="E10" s="183"/>
      <c r="F10" s="210" t="str">
        <f t="shared" si="3"/>
        <v>Мектеп</v>
      </c>
      <c r="G10" s="174"/>
      <c r="H10" s="174" t="s">
        <v>4</v>
      </c>
      <c r="I10" s="226"/>
      <c r="J10" s="13">
        <f t="shared" si="0"/>
        <v>0</v>
      </c>
      <c r="K10" s="143">
        <f>COUNTIF(выбыл!D6:D44,5)+COUNTIF(выбыл!O6:O25,5)+COUNTIF(выбыл!O30:O44,5)+COUNTIF(выбыл!Y6:Y10,5)+COUNTIF(выбыл!Y15:Y19,5)+COUNTIF(выбыл!Y24:Y28,5)+COUNTIF(выбыл!Y33:Y37,5)+COUNTIF(выбыл!Y42:Y45,5)+COUNTIF(выбыл!AI6:AI18,5)+COUNTIF(выбыл!AI24:AI25,5)+COUNTIF(выбыл!AI31:AI33,5)+COUNTIF(выбыл!AI38:AI39,5)+COUNTIF(выбыл!AI43:AI47,5)</f>
        <v>0</v>
      </c>
      <c r="L10" s="136">
        <v>5</v>
      </c>
      <c r="M10" s="16"/>
      <c r="N10" s="49"/>
      <c r="O10" s="24"/>
      <c r="P10" s="16"/>
      <c r="Q10" s="167" t="str">
        <f t="shared" si="1"/>
        <v>Мектеп</v>
      </c>
      <c r="R10" s="16"/>
      <c r="S10" s="16"/>
      <c r="T10" s="226"/>
      <c r="U10" s="143">
        <f t="shared" si="2"/>
        <v>0</v>
      </c>
      <c r="V10" s="137">
        <v>5</v>
      </c>
      <c r="W10" s="25"/>
      <c r="X10" s="49"/>
      <c r="Y10" s="26"/>
      <c r="Z10" s="26"/>
      <c r="AA10" s="168" t="str">
        <f>+$A$1</f>
        <v>Мектеп</v>
      </c>
      <c r="AB10" s="26"/>
      <c r="AC10" s="26"/>
      <c r="AD10" s="226"/>
      <c r="AE10" s="14">
        <f>IF(W10="",0,1)</f>
        <v>0</v>
      </c>
      <c r="AF10" s="147">
        <v>5</v>
      </c>
      <c r="AG10" s="49"/>
      <c r="AH10" s="49"/>
      <c r="AI10" s="49"/>
      <c r="AJ10" s="49"/>
      <c r="AK10" s="167" t="str">
        <f t="shared" si="4"/>
        <v>Мектеп</v>
      </c>
      <c r="AL10" s="49"/>
      <c r="AM10" s="49"/>
      <c r="AN10" s="157"/>
      <c r="AO10" s="15">
        <f t="shared" si="5"/>
        <v>0</v>
      </c>
      <c r="BA10" s="4" t="s">
        <v>118</v>
      </c>
      <c r="BB10" s="4" t="s">
        <v>150</v>
      </c>
      <c r="BC10" s="4" t="s">
        <v>165</v>
      </c>
    </row>
    <row r="11" spans="1:56" ht="14.1" customHeight="1">
      <c r="A11" s="137">
        <v>6</v>
      </c>
      <c r="B11" s="183"/>
      <c r="C11" s="209"/>
      <c r="D11" s="209"/>
      <c r="E11" s="183"/>
      <c r="F11" s="210" t="str">
        <f t="shared" si="3"/>
        <v>Мектеп</v>
      </c>
      <c r="G11" s="174"/>
      <c r="H11" s="174" t="s">
        <v>4</v>
      </c>
      <c r="I11" s="226"/>
      <c r="J11" s="13">
        <f t="shared" si="0"/>
        <v>0</v>
      </c>
      <c r="K11" s="143">
        <f>COUNTIF(выбыл!D6:D44,6)+COUNTIF(выбыл!O6:O25,6)+COUNTIF(выбыл!O30:O44,6)+COUNTIF(выбыл!Y6:Y10,6)+COUNTIF(выбыл!Y15:Y19,6)+COUNTIF(выбыл!Y24:Y28,6)+COUNTIF(выбыл!Y33:Y37,6)+COUNTIF(выбыл!Y42:Y45,6)+COUNTIF(выбыл!AI6:AI18,6)+COUNTIF(выбыл!AI24:AI25,6)+COUNTIF(выбыл!AI31:AI33,6)+COUNTIF(выбыл!AI38:AI39,6)+COUNTIF(выбыл!AI43:AI47,6)</f>
        <v>0</v>
      </c>
      <c r="L11" s="136">
        <v>6</v>
      </c>
      <c r="M11" s="16"/>
      <c r="N11" s="49"/>
      <c r="O11" s="24"/>
      <c r="P11" s="16"/>
      <c r="Q11" s="167" t="str">
        <f t="shared" si="1"/>
        <v>Мектеп</v>
      </c>
      <c r="R11" s="16"/>
      <c r="S11" s="16"/>
      <c r="T11" s="226"/>
      <c r="U11" s="143">
        <f t="shared" si="2"/>
        <v>0</v>
      </c>
      <c r="V11" s="85"/>
      <c r="W11" s="126" t="str">
        <f>IF(X11=движ!D15+движ!D16,".","Девочки не правильно")</f>
        <v>.</v>
      </c>
      <c r="X11" s="126">
        <f>SUMIF(X6:X10,"Қ",AE6:AE10)</f>
        <v>0</v>
      </c>
      <c r="Y11" s="85"/>
      <c r="Z11" s="170" t="str">
        <f>IF(AE5=движ!C15+движ!C16,".","Число выбывших уч-ся не соттветствует движению")</f>
        <v>.</v>
      </c>
      <c r="AA11" s="86"/>
      <c r="AB11" s="86"/>
      <c r="AC11" s="85"/>
      <c r="AD11" s="85"/>
      <c r="AF11" s="147">
        <v>6</v>
      </c>
      <c r="AG11" s="49"/>
      <c r="AH11" s="49"/>
      <c r="AI11" s="49"/>
      <c r="AJ11" s="49"/>
      <c r="AK11" s="167" t="str">
        <f t="shared" si="4"/>
        <v>Мектеп</v>
      </c>
      <c r="AL11" s="49"/>
      <c r="AM11" s="49"/>
      <c r="AN11" s="157"/>
      <c r="AO11" s="15">
        <f t="shared" si="5"/>
        <v>0</v>
      </c>
      <c r="BA11" s="4" t="s">
        <v>119</v>
      </c>
      <c r="BB11" s="4" t="s">
        <v>112</v>
      </c>
      <c r="BC11" s="4" t="s">
        <v>166</v>
      </c>
    </row>
    <row r="12" spans="1:56" ht="14.1" customHeight="1">
      <c r="A12" s="136">
        <v>7</v>
      </c>
      <c r="B12" s="174"/>
      <c r="C12" s="209"/>
      <c r="D12" s="211"/>
      <c r="E12" s="183"/>
      <c r="F12" s="210" t="str">
        <f t="shared" si="3"/>
        <v>Мектеп</v>
      </c>
      <c r="G12" s="174"/>
      <c r="H12" s="174" t="s">
        <v>4</v>
      </c>
      <c r="I12" s="226"/>
      <c r="J12" s="13">
        <f t="shared" si="0"/>
        <v>0</v>
      </c>
      <c r="K12" s="143">
        <f>COUNTIF(выбыл!D6:D44,7)+COUNTIF(выбыл!O6:O25,7)+COUNTIF(выбыл!O30:O44,7)+COUNTIF(выбыл!Y6:Y10,7)+COUNTIF(выбыл!Y15:Y19,7)+COUNTIF(выбыл!Y24:Y28,7)+COUNTIF(выбыл!Y33:Y37,7)+COUNTIF(выбыл!Y42:Y45,7)+COUNTIF(выбыл!AI6:AI18,7)+COUNTIF(выбыл!AI24:AI25,7)+COUNTIF(выбыл!AI31:AI33,7)+COUNTIF(выбыл!AI38:AI39,7)+COUNTIF(выбыл!AI43:AI47,7)</f>
        <v>0</v>
      </c>
      <c r="L12" s="136">
        <v>7</v>
      </c>
      <c r="M12" s="16"/>
      <c r="N12" s="49"/>
      <c r="O12" s="24"/>
      <c r="P12" s="16"/>
      <c r="Q12" s="167" t="str">
        <f t="shared" si="1"/>
        <v>Мектеп</v>
      </c>
      <c r="R12" s="16"/>
      <c r="S12" s="16"/>
      <c r="T12" s="226"/>
      <c r="U12" s="143">
        <f t="shared" si="2"/>
        <v>0</v>
      </c>
      <c r="V12" s="3" t="s">
        <v>101</v>
      </c>
      <c r="AF12" s="147">
        <v>7</v>
      </c>
      <c r="AG12" s="49"/>
      <c r="AH12" s="49"/>
      <c r="AI12" s="49"/>
      <c r="AJ12" s="49"/>
      <c r="AK12" s="167" t="str">
        <f t="shared" si="4"/>
        <v>Мектеп</v>
      </c>
      <c r="AL12" s="49"/>
      <c r="AM12" s="49"/>
      <c r="AN12" s="157"/>
      <c r="AO12" s="15">
        <f t="shared" si="5"/>
        <v>0</v>
      </c>
      <c r="BA12" s="4" t="s">
        <v>116</v>
      </c>
      <c r="BB12" s="4" t="s">
        <v>158</v>
      </c>
      <c r="BC12" s="4" t="s">
        <v>167</v>
      </c>
    </row>
    <row r="13" spans="1:56" ht="14.1" customHeight="1">
      <c r="A13" s="137">
        <v>8</v>
      </c>
      <c r="B13" s="183"/>
      <c r="C13" s="209"/>
      <c r="D13" s="209"/>
      <c r="E13" s="183"/>
      <c r="F13" s="210" t="str">
        <f t="shared" si="3"/>
        <v>Мектеп</v>
      </c>
      <c r="G13" s="174"/>
      <c r="H13" s="174" t="s">
        <v>4</v>
      </c>
      <c r="I13" s="226"/>
      <c r="J13" s="13">
        <f t="shared" si="0"/>
        <v>0</v>
      </c>
      <c r="K13" s="143">
        <f>COUNTIF(выбыл!D6:D44,8)+COUNTIF(выбыл!O6:O25,8)+COUNTIF(выбыл!O30:O44,8)+COUNTIF(выбыл!Y6:Y10,8)+COUNTIF(выбыл!Y15:Y19,8)+COUNTIF(выбыл!Y24:Y28,8)+COUNTIF(выбыл!Y33:Y37,8)+COUNTIF(выбыл!Y42:Y45,8)+COUNTIF(выбыл!AI6:AI18,8)+COUNTIF(выбыл!AI24:AI25,8)+COUNTIF(выбыл!AI31:AI33,8)+COUNTIF(выбыл!AI38:AI39,8)+COUNTIF(выбыл!AI43:AI47,8)</f>
        <v>0</v>
      </c>
      <c r="L13" s="136">
        <v>8</v>
      </c>
      <c r="M13" s="16"/>
      <c r="N13" s="49"/>
      <c r="O13" s="24"/>
      <c r="P13" s="16"/>
      <c r="Q13" s="167" t="str">
        <f t="shared" si="1"/>
        <v>Мектеп</v>
      </c>
      <c r="R13" s="16"/>
      <c r="S13" s="16"/>
      <c r="T13" s="226"/>
      <c r="U13" s="143">
        <f t="shared" ref="U13:U25" si="6">IF(M13="",0,1)</f>
        <v>0</v>
      </c>
      <c r="AF13" s="147">
        <v>8</v>
      </c>
      <c r="AG13" s="49"/>
      <c r="AH13" s="49"/>
      <c r="AI13" s="49"/>
      <c r="AJ13" s="49"/>
      <c r="AK13" s="167" t="str">
        <f t="shared" si="4"/>
        <v>Мектеп</v>
      </c>
      <c r="AL13" s="49"/>
      <c r="AM13" s="49"/>
      <c r="AN13" s="157"/>
      <c r="AO13" s="15">
        <f t="shared" si="5"/>
        <v>0</v>
      </c>
      <c r="BA13" s="4" t="s">
        <v>120</v>
      </c>
      <c r="BB13" s="4" t="s">
        <v>151</v>
      </c>
      <c r="BC13" s="4" t="s">
        <v>168</v>
      </c>
    </row>
    <row r="14" spans="1:56" ht="14.1" customHeight="1">
      <c r="A14" s="137">
        <v>9</v>
      </c>
      <c r="B14" s="183"/>
      <c r="C14" s="209"/>
      <c r="D14" s="209"/>
      <c r="E14" s="183"/>
      <c r="F14" s="210" t="str">
        <f t="shared" si="3"/>
        <v>Мектеп</v>
      </c>
      <c r="G14" s="174"/>
      <c r="H14" s="174" t="s">
        <v>4</v>
      </c>
      <c r="I14" s="226"/>
      <c r="J14" s="13">
        <f t="shared" si="0"/>
        <v>0</v>
      </c>
      <c r="K14" s="143">
        <f>COUNTIF(выбыл!D6:D44,9)+COUNTIF(выбыл!O6:O25,9)+COUNTIF(выбыл!O30:O44,9)+COUNTIF(выбыл!Y6:Y10,9)+COUNTIF(выбыл!Y15:Y19,9)+COUNTIF(выбыл!Y24:Y28,9)+COUNTIF(выбыл!Y33:Y37,9)+COUNTIF(выбыл!Y42:Y45,9)+COUNTIF(выбыл!AI6:AI18,9)+COUNTIF(выбыл!AI24:AI25,9)+COUNTIF(выбыл!AI31:AI33,9)+COUNTIF(выбыл!AI38:AI39,9)+COUNTIF(выбыл!AI43:AI47,9)</f>
        <v>0</v>
      </c>
      <c r="L14" s="136">
        <v>9</v>
      </c>
      <c r="M14" s="16"/>
      <c r="N14" s="49"/>
      <c r="O14" s="24"/>
      <c r="P14" s="16"/>
      <c r="Q14" s="167" t="str">
        <f t="shared" si="1"/>
        <v>Мектеп</v>
      </c>
      <c r="R14" s="16"/>
      <c r="S14" s="16"/>
      <c r="T14" s="226"/>
      <c r="U14" s="143">
        <f>IF(M14="",0,1)</f>
        <v>0</v>
      </c>
      <c r="V14" s="219" t="s">
        <v>2</v>
      </c>
      <c r="W14" s="219" t="s">
        <v>3</v>
      </c>
      <c r="X14" s="219" t="s">
        <v>179</v>
      </c>
      <c r="Y14" s="219" t="s">
        <v>207</v>
      </c>
      <c r="Z14" s="219" t="s">
        <v>176</v>
      </c>
      <c r="AA14" s="219" t="s">
        <v>177</v>
      </c>
      <c r="AB14" s="219" t="s">
        <v>178</v>
      </c>
      <c r="AC14" s="219" t="s">
        <v>6</v>
      </c>
      <c r="AD14" s="224" t="s">
        <v>183</v>
      </c>
      <c r="AE14" s="81">
        <f>SUM(AE15:AE19)</f>
        <v>0</v>
      </c>
      <c r="AF14" s="147">
        <v>9</v>
      </c>
      <c r="AG14" s="49"/>
      <c r="AH14" s="49"/>
      <c r="AI14" s="49"/>
      <c r="AJ14" s="49"/>
      <c r="AK14" s="167" t="str">
        <f t="shared" si="4"/>
        <v>Мектеп</v>
      </c>
      <c r="AL14" s="49"/>
      <c r="AM14" s="49"/>
      <c r="AN14" s="157"/>
      <c r="AO14" s="15">
        <f t="shared" si="5"/>
        <v>0</v>
      </c>
      <c r="BA14" s="4" t="s">
        <v>121</v>
      </c>
      <c r="BB14" s="4" t="s">
        <v>152</v>
      </c>
      <c r="BC14" s="4" t="s">
        <v>169</v>
      </c>
    </row>
    <row r="15" spans="1:56" ht="14.1" customHeight="1">
      <c r="A15" s="136">
        <v>10</v>
      </c>
      <c r="B15" s="174"/>
      <c r="C15" s="209"/>
      <c r="D15" s="211"/>
      <c r="E15" s="183"/>
      <c r="F15" s="210" t="str">
        <f t="shared" si="3"/>
        <v>Мектеп</v>
      </c>
      <c r="G15" s="174"/>
      <c r="H15" s="174" t="s">
        <v>4</v>
      </c>
      <c r="I15" s="226"/>
      <c r="J15" s="13">
        <f t="shared" si="0"/>
        <v>0</v>
      </c>
      <c r="K15" s="143">
        <f>COUNTIF(выбыл!D6:D44,10)+COUNTIF(выбыл!O6:O25,10)+COUNTIF(выбыл!O30:O44,10)+COUNTIF(выбыл!Y6:Y10,10)+COUNTIF(выбыл!Y15:Y19,10)+COUNTIF(выбыл!Y24:Y28,10)+COUNTIF(выбыл!Y33:Y37,10)+COUNTIF(выбыл!Y42:Y45,10)+COUNTIF(выбыл!AI6:AI18,10)+COUNTIF(выбыл!AI24:AI25,10)+COUNTIF(выбыл!AI31:AI33,10)+COUNTIF(выбыл!AI38:AI39,10)+COUNTIF(выбыл!AI43:AI47,10)</f>
        <v>0</v>
      </c>
      <c r="L15" s="136">
        <v>10</v>
      </c>
      <c r="M15" s="16"/>
      <c r="N15" s="49"/>
      <c r="O15" s="24"/>
      <c r="P15" s="16"/>
      <c r="Q15" s="167" t="str">
        <f t="shared" si="1"/>
        <v>Мектеп</v>
      </c>
      <c r="R15" s="16"/>
      <c r="S15" s="16"/>
      <c r="T15" s="226"/>
      <c r="U15" s="143">
        <f>IF(M15="",0,1)</f>
        <v>0</v>
      </c>
      <c r="V15" s="136">
        <v>1</v>
      </c>
      <c r="W15" s="49"/>
      <c r="X15" s="49"/>
      <c r="Y15" s="16"/>
      <c r="Z15" s="16"/>
      <c r="AA15" s="167" t="str">
        <f>+$A$1</f>
        <v>Мектеп</v>
      </c>
      <c r="AB15" s="16"/>
      <c r="AC15" s="16"/>
      <c r="AD15" s="226"/>
      <c r="AE15" s="14">
        <f>IF(W15="",0,1)</f>
        <v>0</v>
      </c>
      <c r="AF15" s="147">
        <v>10</v>
      </c>
      <c r="AG15" s="49"/>
      <c r="AH15" s="49"/>
      <c r="AI15" s="49"/>
      <c r="AJ15" s="49"/>
      <c r="AK15" s="167" t="str">
        <f t="shared" si="4"/>
        <v>Мектеп</v>
      </c>
      <c r="AL15" s="49"/>
      <c r="AM15" s="49"/>
      <c r="AN15" s="157"/>
      <c r="AO15" s="15">
        <f t="shared" si="5"/>
        <v>0</v>
      </c>
      <c r="BA15" s="4" t="s">
        <v>122</v>
      </c>
      <c r="BB15" s="4" t="s">
        <v>159</v>
      </c>
      <c r="BC15" s="4" t="s">
        <v>170</v>
      </c>
    </row>
    <row r="16" spans="1:56" ht="14.1" customHeight="1">
      <c r="A16" s="137">
        <v>11</v>
      </c>
      <c r="B16" s="183"/>
      <c r="C16" s="209"/>
      <c r="D16" s="209"/>
      <c r="E16" s="183"/>
      <c r="F16" s="210" t="str">
        <f t="shared" si="3"/>
        <v>Мектеп</v>
      </c>
      <c r="G16" s="174"/>
      <c r="H16" s="174" t="s">
        <v>4</v>
      </c>
      <c r="I16" s="226"/>
      <c r="J16" s="13">
        <f t="shared" si="0"/>
        <v>0</v>
      </c>
      <c r="K16" s="143">
        <f>COUNTIF(выбыл!D6:D44,11)+COUNTIF(выбыл!O6:O25,11)+COUNTIF(выбыл!O30:O44,11)+COUNTIF(выбыл!Y6:Y10,11)+COUNTIF(выбыл!Y15:Y19,11)+COUNTIF(выбыл!Y24:Y28,11)+COUNTIF(выбыл!Y33:Y37,11)+COUNTIF(выбыл!Y42:Y45,11)+COUNTIF(выбыл!AI6:AI18,11)+COUNTIF(выбыл!AI24:AI25,11)+COUNTIF(выбыл!AI31:AI33,11)+COUNTIF(выбыл!AI38:AI39,11)+COUNTIF(выбыл!AI43:AI47,11)</f>
        <v>0</v>
      </c>
      <c r="L16" s="136">
        <v>11</v>
      </c>
      <c r="M16" s="16"/>
      <c r="N16" s="49"/>
      <c r="O16" s="24"/>
      <c r="P16" s="16"/>
      <c r="Q16" s="167" t="str">
        <f t="shared" si="1"/>
        <v>Мектеп</v>
      </c>
      <c r="R16" s="16"/>
      <c r="S16" s="16"/>
      <c r="T16" s="226"/>
      <c r="U16" s="143">
        <f t="shared" si="6"/>
        <v>0</v>
      </c>
      <c r="V16" s="137">
        <v>2</v>
      </c>
      <c r="W16" s="49"/>
      <c r="X16" s="49"/>
      <c r="Y16" s="49"/>
      <c r="Z16" s="49"/>
      <c r="AA16" s="171" t="str">
        <f>+$A$1</f>
        <v>Мектеп</v>
      </c>
      <c r="AB16" s="49"/>
      <c r="AC16" s="49"/>
      <c r="AD16" s="226"/>
      <c r="AE16" s="14">
        <f>IF(W16="",0,1)</f>
        <v>0</v>
      </c>
      <c r="AF16" s="147">
        <v>11</v>
      </c>
      <c r="AG16" s="49"/>
      <c r="AH16" s="49"/>
      <c r="AI16" s="49"/>
      <c r="AJ16" s="49"/>
      <c r="AK16" s="167" t="str">
        <f t="shared" si="4"/>
        <v>Мектеп</v>
      </c>
      <c r="AL16" s="49"/>
      <c r="AM16" s="49"/>
      <c r="AN16" s="157"/>
      <c r="AO16" s="15">
        <f t="shared" si="5"/>
        <v>0</v>
      </c>
      <c r="BA16" s="4" t="s">
        <v>123</v>
      </c>
      <c r="BB16" s="4" t="s">
        <v>153</v>
      </c>
      <c r="BC16" s="4" t="s">
        <v>171</v>
      </c>
    </row>
    <row r="17" spans="1:54" ht="14.1" customHeight="1">
      <c r="A17" s="137">
        <v>12</v>
      </c>
      <c r="B17" s="183"/>
      <c r="C17" s="209"/>
      <c r="D17" s="209"/>
      <c r="E17" s="183"/>
      <c r="F17" s="210" t="str">
        <f t="shared" si="3"/>
        <v>Мектеп</v>
      </c>
      <c r="G17" s="174"/>
      <c r="H17" s="183" t="s">
        <v>4</v>
      </c>
      <c r="I17" s="226"/>
      <c r="J17" s="13">
        <f t="shared" si="0"/>
        <v>0</v>
      </c>
      <c r="L17" s="136">
        <v>12</v>
      </c>
      <c r="M17" s="16"/>
      <c r="N17" s="49"/>
      <c r="O17" s="24"/>
      <c r="P17" s="16"/>
      <c r="Q17" s="167" t="str">
        <f t="shared" si="1"/>
        <v>Мектеп</v>
      </c>
      <c r="R17" s="16"/>
      <c r="S17" s="16"/>
      <c r="T17" s="226"/>
      <c r="U17" s="143">
        <f t="shared" si="6"/>
        <v>0</v>
      </c>
      <c r="V17" s="137">
        <v>3</v>
      </c>
      <c r="W17" s="49"/>
      <c r="X17" s="49"/>
      <c r="Y17" s="49"/>
      <c r="Z17" s="49"/>
      <c r="AA17" s="171" t="str">
        <f>+$A$1</f>
        <v>Мектеп</v>
      </c>
      <c r="AB17" s="49"/>
      <c r="AC17" s="49"/>
      <c r="AD17" s="226"/>
      <c r="AE17" s="14">
        <f>IF(W17="",0,1)</f>
        <v>0</v>
      </c>
      <c r="AF17" s="147">
        <v>12</v>
      </c>
      <c r="AG17" s="49"/>
      <c r="AH17" s="49"/>
      <c r="AI17" s="49"/>
      <c r="AJ17" s="49"/>
      <c r="AK17" s="167" t="str">
        <f t="shared" si="4"/>
        <v>Мектеп</v>
      </c>
      <c r="AL17" s="49"/>
      <c r="AM17" s="49"/>
      <c r="AN17" s="157"/>
      <c r="AO17" s="15">
        <f t="shared" si="5"/>
        <v>0</v>
      </c>
      <c r="BA17" s="4" t="s">
        <v>172</v>
      </c>
      <c r="BB17" s="4" t="s">
        <v>154</v>
      </c>
    </row>
    <row r="18" spans="1:54" ht="14.1" customHeight="1">
      <c r="A18" s="136">
        <v>13</v>
      </c>
      <c r="B18" s="174"/>
      <c r="C18" s="209"/>
      <c r="D18" s="211"/>
      <c r="E18" s="183"/>
      <c r="F18" s="210" t="str">
        <f t="shared" si="3"/>
        <v>Мектеп</v>
      </c>
      <c r="G18" s="174"/>
      <c r="H18" s="174" t="s">
        <v>4</v>
      </c>
      <c r="I18" s="226"/>
      <c r="J18" s="13">
        <f t="shared" si="0"/>
        <v>0</v>
      </c>
      <c r="K18" s="143"/>
      <c r="L18" s="136">
        <v>13</v>
      </c>
      <c r="M18" s="16"/>
      <c r="N18" s="49"/>
      <c r="O18" s="24"/>
      <c r="P18" s="16"/>
      <c r="Q18" s="167" t="str">
        <f t="shared" si="1"/>
        <v>Мектеп</v>
      </c>
      <c r="R18" s="16"/>
      <c r="S18" s="16"/>
      <c r="T18" s="226"/>
      <c r="U18" s="143">
        <f t="shared" si="6"/>
        <v>0</v>
      </c>
      <c r="V18" s="137">
        <v>4</v>
      </c>
      <c r="W18" s="49"/>
      <c r="X18" s="49"/>
      <c r="Y18" s="49"/>
      <c r="Z18" s="49"/>
      <c r="AA18" s="171" t="str">
        <f>+$A$1</f>
        <v>Мектеп</v>
      </c>
      <c r="AB18" s="49"/>
      <c r="AC18" s="49"/>
      <c r="AD18" s="226"/>
      <c r="AE18" s="14">
        <f>IF(W18="",0,1)</f>
        <v>0</v>
      </c>
      <c r="AF18" s="147">
        <v>13</v>
      </c>
      <c r="AG18" s="49"/>
      <c r="AH18" s="49"/>
      <c r="AI18" s="49"/>
      <c r="AJ18" s="49"/>
      <c r="AK18" s="167" t="str">
        <f t="shared" si="4"/>
        <v>Мектеп</v>
      </c>
      <c r="AL18" s="49"/>
      <c r="AM18" s="49"/>
      <c r="AN18" s="157"/>
      <c r="AO18" s="15">
        <f t="shared" si="5"/>
        <v>0</v>
      </c>
      <c r="BA18" s="4" t="s">
        <v>192</v>
      </c>
      <c r="BB18" s="4" t="s">
        <v>160</v>
      </c>
    </row>
    <row r="19" spans="1:54" ht="14.1" customHeight="1">
      <c r="A19" s="137">
        <v>14</v>
      </c>
      <c r="B19" s="183"/>
      <c r="C19" s="209"/>
      <c r="D19" s="209"/>
      <c r="E19" s="183"/>
      <c r="F19" s="210" t="str">
        <f t="shared" si="3"/>
        <v>Мектеп</v>
      </c>
      <c r="G19" s="174"/>
      <c r="H19" s="183" t="s">
        <v>4</v>
      </c>
      <c r="I19" s="226"/>
      <c r="J19" s="13">
        <f t="shared" si="0"/>
        <v>0</v>
      </c>
      <c r="K19" s="143"/>
      <c r="L19" s="136">
        <v>14</v>
      </c>
      <c r="M19" s="16"/>
      <c r="N19" s="49"/>
      <c r="O19" s="24"/>
      <c r="P19" s="16"/>
      <c r="Q19" s="167" t="str">
        <f t="shared" si="1"/>
        <v>Мектеп</v>
      </c>
      <c r="R19" s="16"/>
      <c r="S19" s="16"/>
      <c r="T19" s="226"/>
      <c r="U19" s="143">
        <f t="shared" si="6"/>
        <v>0</v>
      </c>
      <c r="V19" s="137">
        <v>5</v>
      </c>
      <c r="W19" s="49"/>
      <c r="X19" s="49"/>
      <c r="Y19" s="49"/>
      <c r="Z19" s="49"/>
      <c r="AA19" s="171" t="str">
        <f>+$A$1</f>
        <v>Мектеп</v>
      </c>
      <c r="AB19" s="49"/>
      <c r="AC19" s="49"/>
      <c r="AD19" s="226"/>
      <c r="AE19" s="14">
        <f>IF(W19="",0,1)</f>
        <v>0</v>
      </c>
      <c r="AG19" s="126" t="str">
        <f>IF(AH19=движ!D19,".","Девочки не правильно")</f>
        <v>.</v>
      </c>
      <c r="AH19" s="126">
        <f>SUMIF(AH6:AH18,"Қ",AO6:AO18)</f>
        <v>0</v>
      </c>
      <c r="AJ19" s="170">
        <f>IF(AO5=движ!C19,,"Число выбывших уч-ся не соттветствует движению")</f>
        <v>0</v>
      </c>
      <c r="AK19" s="86"/>
      <c r="AL19" s="86"/>
      <c r="BA19" s="4" t="s">
        <v>124</v>
      </c>
      <c r="BB19" s="4" t="s">
        <v>155</v>
      </c>
    </row>
    <row r="20" spans="1:54" ht="14.1" customHeight="1">
      <c r="A20" s="137">
        <v>15</v>
      </c>
      <c r="B20" s="183"/>
      <c r="C20" s="209"/>
      <c r="D20" s="209"/>
      <c r="E20" s="183"/>
      <c r="F20" s="210" t="str">
        <f t="shared" si="3"/>
        <v>Мектеп</v>
      </c>
      <c r="G20" s="174"/>
      <c r="H20" s="183" t="s">
        <v>4</v>
      </c>
      <c r="I20" s="226"/>
      <c r="J20" s="13">
        <f t="shared" si="0"/>
        <v>0</v>
      </c>
      <c r="K20" s="143"/>
      <c r="L20" s="136">
        <v>15</v>
      </c>
      <c r="M20" s="16"/>
      <c r="N20" s="49"/>
      <c r="O20" s="24"/>
      <c r="P20" s="16"/>
      <c r="Q20" s="167" t="str">
        <f t="shared" si="1"/>
        <v>Мектеп</v>
      </c>
      <c r="R20" s="16"/>
      <c r="S20" s="16"/>
      <c r="T20" s="226"/>
      <c r="U20" s="143">
        <f t="shared" si="6"/>
        <v>0</v>
      </c>
      <c r="V20" s="3"/>
      <c r="W20" s="126" t="str">
        <f>IF(X20=движ!D10,".","Девочки не правильно")</f>
        <v>.</v>
      </c>
      <c r="X20" s="126">
        <f>SUMIF(X15:X19,"Қ",AE15:AE19)</f>
        <v>0</v>
      </c>
      <c r="Z20" s="170">
        <f>IF(AE14=движ!C10,,"Число выбывших уч-ся не соттветствует движению")</f>
        <v>0</v>
      </c>
      <c r="AA20" s="86"/>
      <c r="AB20" s="86"/>
      <c r="BA20" s="4" t="s">
        <v>125</v>
      </c>
      <c r="BB20" s="4" t="s">
        <v>156</v>
      </c>
    </row>
    <row r="21" spans="1:54" ht="14.1" customHeight="1">
      <c r="A21" s="136">
        <v>16</v>
      </c>
      <c r="B21" s="16"/>
      <c r="C21" s="130"/>
      <c r="D21" s="131"/>
      <c r="E21" s="49"/>
      <c r="F21" s="167" t="str">
        <f t="shared" si="3"/>
        <v>Мектеп</v>
      </c>
      <c r="G21" s="16"/>
      <c r="H21" s="16" t="s">
        <v>4</v>
      </c>
      <c r="I21" s="226"/>
      <c r="J21" s="13">
        <f t="shared" si="0"/>
        <v>0</v>
      </c>
      <c r="K21" s="13"/>
      <c r="L21" s="136">
        <v>16</v>
      </c>
      <c r="M21" s="16"/>
      <c r="N21" s="49"/>
      <c r="O21" s="24"/>
      <c r="P21" s="16"/>
      <c r="Q21" s="167" t="str">
        <f t="shared" si="1"/>
        <v>Мектеп</v>
      </c>
      <c r="R21" s="16"/>
      <c r="S21" s="16"/>
      <c r="T21" s="226"/>
      <c r="U21" s="143">
        <f t="shared" si="6"/>
        <v>0</v>
      </c>
      <c r="V21" s="3" t="s">
        <v>91</v>
      </c>
      <c r="AF21" s="3" t="s">
        <v>94</v>
      </c>
      <c r="BA21" s="4" t="s">
        <v>126</v>
      </c>
      <c r="BB21" s="4" t="s">
        <v>157</v>
      </c>
    </row>
    <row r="22" spans="1:54" ht="14.1" customHeight="1">
      <c r="A22" s="137">
        <v>17</v>
      </c>
      <c r="B22" s="49"/>
      <c r="C22" s="130"/>
      <c r="D22" s="130"/>
      <c r="E22" s="49"/>
      <c r="F22" s="167" t="str">
        <f t="shared" si="3"/>
        <v>Мектеп</v>
      </c>
      <c r="G22" s="16"/>
      <c r="H22" s="49" t="s">
        <v>4</v>
      </c>
      <c r="I22" s="226"/>
      <c r="J22" s="13">
        <f t="shared" si="0"/>
        <v>0</v>
      </c>
      <c r="K22" s="13"/>
      <c r="L22" s="136">
        <v>17</v>
      </c>
      <c r="M22" s="16"/>
      <c r="N22" s="49"/>
      <c r="O22" s="24"/>
      <c r="P22" s="16"/>
      <c r="Q22" s="167" t="str">
        <f t="shared" si="1"/>
        <v>Мектеп</v>
      </c>
      <c r="R22" s="16"/>
      <c r="S22" s="16"/>
      <c r="T22" s="226"/>
      <c r="U22" s="143">
        <f t="shared" si="6"/>
        <v>0</v>
      </c>
      <c r="BA22" s="4" t="s">
        <v>127</v>
      </c>
      <c r="BB22" s="4" t="s">
        <v>111</v>
      </c>
    </row>
    <row r="23" spans="1:54" ht="14.1" customHeight="1">
      <c r="A23" s="137">
        <v>18</v>
      </c>
      <c r="B23" s="49"/>
      <c r="C23" s="130"/>
      <c r="D23" s="130"/>
      <c r="E23" s="49"/>
      <c r="F23" s="167" t="str">
        <f t="shared" si="3"/>
        <v>Мектеп</v>
      </c>
      <c r="G23" s="16"/>
      <c r="H23" s="49" t="s">
        <v>4</v>
      </c>
      <c r="I23" s="226"/>
      <c r="J23" s="13">
        <f t="shared" si="0"/>
        <v>0</v>
      </c>
      <c r="K23" s="13"/>
      <c r="L23" s="136">
        <v>18</v>
      </c>
      <c r="M23" s="16"/>
      <c r="N23" s="49"/>
      <c r="O23" s="24"/>
      <c r="P23" s="16"/>
      <c r="Q23" s="167" t="str">
        <f t="shared" si="1"/>
        <v>Мектеп</v>
      </c>
      <c r="R23" s="16"/>
      <c r="S23" s="16"/>
      <c r="T23" s="226"/>
      <c r="U23" s="143">
        <f t="shared" si="6"/>
        <v>0</v>
      </c>
      <c r="V23" s="219" t="s">
        <v>2</v>
      </c>
      <c r="W23" s="219" t="s">
        <v>3</v>
      </c>
      <c r="X23" s="219" t="s">
        <v>179</v>
      </c>
      <c r="Y23" s="219" t="s">
        <v>207</v>
      </c>
      <c r="Z23" s="219" t="s">
        <v>176</v>
      </c>
      <c r="AA23" s="219" t="s">
        <v>177</v>
      </c>
      <c r="AB23" s="219" t="s">
        <v>178</v>
      </c>
      <c r="AC23" s="219" t="s">
        <v>6</v>
      </c>
      <c r="AD23" s="224" t="s">
        <v>183</v>
      </c>
      <c r="AE23" s="14">
        <f>SUM(AE24:AE28)</f>
        <v>0</v>
      </c>
      <c r="AF23" s="220" t="s">
        <v>2</v>
      </c>
      <c r="AG23" s="220" t="s">
        <v>3</v>
      </c>
      <c r="AH23" s="220" t="s">
        <v>179</v>
      </c>
      <c r="AI23" s="220" t="s">
        <v>207</v>
      </c>
      <c r="AJ23" s="220" t="s">
        <v>176</v>
      </c>
      <c r="AK23" s="220" t="s">
        <v>177</v>
      </c>
      <c r="AL23" s="220" t="s">
        <v>178</v>
      </c>
      <c r="AM23" s="220" t="s">
        <v>211</v>
      </c>
      <c r="AN23" s="222" t="s">
        <v>183</v>
      </c>
      <c r="AO23" s="82">
        <f>SUM(AO24:AO25)</f>
        <v>0</v>
      </c>
      <c r="BA23" s="4" t="s">
        <v>128</v>
      </c>
    </row>
    <row r="24" spans="1:54" ht="14.1" customHeight="1">
      <c r="A24" s="136">
        <v>19</v>
      </c>
      <c r="B24" s="16"/>
      <c r="C24" s="130"/>
      <c r="D24" s="131"/>
      <c r="E24" s="49"/>
      <c r="F24" s="167" t="str">
        <f t="shared" si="3"/>
        <v>Мектеп</v>
      </c>
      <c r="G24" s="16"/>
      <c r="H24" s="16" t="s">
        <v>4</v>
      </c>
      <c r="I24" s="226"/>
      <c r="J24" s="13">
        <f t="shared" si="0"/>
        <v>0</v>
      </c>
      <c r="K24" s="13"/>
      <c r="L24" s="136">
        <v>19</v>
      </c>
      <c r="M24" s="16"/>
      <c r="N24" s="49"/>
      <c r="O24" s="24"/>
      <c r="P24" s="16"/>
      <c r="Q24" s="167" t="str">
        <f t="shared" si="1"/>
        <v>Мектеп</v>
      </c>
      <c r="R24" s="16"/>
      <c r="S24" s="16"/>
      <c r="T24" s="226"/>
      <c r="U24" s="143">
        <f t="shared" si="6"/>
        <v>0</v>
      </c>
      <c r="V24" s="136">
        <v>1</v>
      </c>
      <c r="W24" s="49"/>
      <c r="X24" s="49"/>
      <c r="Y24" s="16"/>
      <c r="Z24" s="16"/>
      <c r="AA24" s="167" t="str">
        <f>+$A$1</f>
        <v>Мектеп</v>
      </c>
      <c r="AB24" s="16"/>
      <c r="AC24" s="16"/>
      <c r="AD24" s="226"/>
      <c r="AE24" s="14">
        <f>IF(W24="",0,1)</f>
        <v>0</v>
      </c>
      <c r="AF24" s="136">
        <v>1</v>
      </c>
      <c r="AG24" s="49"/>
      <c r="AH24" s="49"/>
      <c r="AI24" s="16"/>
      <c r="AJ24" s="16"/>
      <c r="AK24" s="167" t="str">
        <f>+$A$1</f>
        <v>Мектеп</v>
      </c>
      <c r="AL24" s="16"/>
      <c r="AM24" s="16"/>
      <c r="AN24" s="157"/>
      <c r="AO24" s="15">
        <f>IF(AG24="",0,1)</f>
        <v>0</v>
      </c>
      <c r="BA24" s="4" t="s">
        <v>193</v>
      </c>
    </row>
    <row r="25" spans="1:54" ht="14.1" customHeight="1">
      <c r="A25" s="137">
        <v>20</v>
      </c>
      <c r="B25" s="16"/>
      <c r="C25" s="130"/>
      <c r="D25" s="131"/>
      <c r="E25" s="49"/>
      <c r="F25" s="167" t="str">
        <f t="shared" si="3"/>
        <v>Мектеп</v>
      </c>
      <c r="G25" s="16"/>
      <c r="H25" s="49" t="s">
        <v>4</v>
      </c>
      <c r="I25" s="226"/>
      <c r="J25" s="13">
        <f t="shared" si="0"/>
        <v>0</v>
      </c>
      <c r="K25" s="13"/>
      <c r="L25" s="136">
        <v>20</v>
      </c>
      <c r="M25" s="16"/>
      <c r="N25" s="49"/>
      <c r="O25" s="24"/>
      <c r="P25" s="16"/>
      <c r="Q25" s="167" t="str">
        <f t="shared" si="1"/>
        <v>Мектеп</v>
      </c>
      <c r="R25" s="16"/>
      <c r="S25" s="16"/>
      <c r="T25" s="226"/>
      <c r="U25" s="143">
        <f t="shared" si="6"/>
        <v>0</v>
      </c>
      <c r="V25" s="137">
        <v>2</v>
      </c>
      <c r="W25" s="49"/>
      <c r="X25" s="49"/>
      <c r="Y25" s="49"/>
      <c r="Z25" s="49"/>
      <c r="AA25" s="171" t="str">
        <f>+$A$1</f>
        <v>Мектеп</v>
      </c>
      <c r="AB25" s="49"/>
      <c r="AC25" s="49"/>
      <c r="AD25" s="226"/>
      <c r="AE25" s="14">
        <f>IF(W25="",0,1)</f>
        <v>0</v>
      </c>
      <c r="AF25" s="137">
        <v>2</v>
      </c>
      <c r="AG25" s="49"/>
      <c r="AH25" s="49"/>
      <c r="AI25" s="49"/>
      <c r="AJ25" s="49"/>
      <c r="AK25" s="167" t="str">
        <f>+$A$1</f>
        <v>Мектеп</v>
      </c>
      <c r="AL25" s="49"/>
      <c r="AM25" s="49"/>
      <c r="AN25" s="157"/>
      <c r="AO25" s="15">
        <f>IF(AG25="",0,1)</f>
        <v>0</v>
      </c>
      <c r="BA25" s="4" t="s">
        <v>129</v>
      </c>
    </row>
    <row r="26" spans="1:54" ht="14.1" customHeight="1">
      <c r="A26" s="137">
        <v>21</v>
      </c>
      <c r="B26" s="16"/>
      <c r="C26" s="130"/>
      <c r="D26" s="131"/>
      <c r="E26" s="49"/>
      <c r="F26" s="167" t="str">
        <f t="shared" si="3"/>
        <v>Мектеп</v>
      </c>
      <c r="G26" s="16"/>
      <c r="H26" s="49" t="s">
        <v>4</v>
      </c>
      <c r="I26" s="226"/>
      <c r="J26" s="13">
        <f t="shared" si="0"/>
        <v>0</v>
      </c>
      <c r="K26" s="13"/>
      <c r="L26" s="125"/>
      <c r="M26" s="126" t="str">
        <f>IF(N26=движ!D13,".","Девочки не правильно")</f>
        <v>.</v>
      </c>
      <c r="N26" s="126">
        <f>SUMIF(N6:N25,"Қ",U6:U25)</f>
        <v>0</v>
      </c>
      <c r="O26" s="12"/>
      <c r="P26" s="170" t="str">
        <f>IF(U5=движ!C13,".","Число выбывших уч-ся не соттветствует движению")</f>
        <v>.</v>
      </c>
      <c r="Q26" s="86"/>
      <c r="R26" s="86"/>
      <c r="S26" s="11"/>
      <c r="T26" s="11"/>
      <c r="U26" s="143"/>
      <c r="V26" s="137">
        <v>3</v>
      </c>
      <c r="W26" s="49"/>
      <c r="X26" s="49"/>
      <c r="Y26" s="49"/>
      <c r="Z26" s="49"/>
      <c r="AA26" s="171" t="str">
        <f>+$A$1</f>
        <v>Мектеп</v>
      </c>
      <c r="AB26" s="49"/>
      <c r="AC26" s="49"/>
      <c r="AD26" s="226"/>
      <c r="AE26" s="14">
        <f>IF(W26="",0,1)</f>
        <v>0</v>
      </c>
      <c r="AF26" s="48"/>
      <c r="AG26" s="92"/>
      <c r="AH26" s="92"/>
      <c r="AI26" s="92"/>
      <c r="AJ26" s="92"/>
      <c r="AK26" s="139"/>
      <c r="AL26" s="92"/>
      <c r="AM26" s="92"/>
      <c r="AN26" s="92"/>
      <c r="AO26" s="15">
        <f>IF(AG26="",0,1)</f>
        <v>0</v>
      </c>
      <c r="BA26" s="4" t="s">
        <v>130</v>
      </c>
    </row>
    <row r="27" spans="1:54" ht="14.1" customHeight="1">
      <c r="A27" s="136">
        <v>22</v>
      </c>
      <c r="B27" s="16"/>
      <c r="C27" s="130"/>
      <c r="D27" s="131"/>
      <c r="E27" s="49"/>
      <c r="F27" s="167" t="str">
        <f t="shared" si="3"/>
        <v>Мектеп</v>
      </c>
      <c r="G27" s="16"/>
      <c r="H27" s="16" t="s">
        <v>4</v>
      </c>
      <c r="I27" s="226"/>
      <c r="J27" s="13">
        <f t="shared" si="0"/>
        <v>0</v>
      </c>
      <c r="K27" s="13"/>
      <c r="L27" s="3" t="s">
        <v>98</v>
      </c>
      <c r="U27" s="143"/>
      <c r="V27" s="137">
        <v>4</v>
      </c>
      <c r="W27" s="49"/>
      <c r="X27" s="49"/>
      <c r="Y27" s="49"/>
      <c r="Z27" s="49"/>
      <c r="AA27" s="171" t="str">
        <f>+$A$1</f>
        <v>Мектеп</v>
      </c>
      <c r="AB27" s="49"/>
      <c r="AC27" s="49"/>
      <c r="AD27" s="226"/>
      <c r="AE27" s="14">
        <f>IF(W27="",0,1)</f>
        <v>0</v>
      </c>
      <c r="AG27" s="126" t="str">
        <f>IF(AH27=движ!D21,".","Девочки не правильно")</f>
        <v>.</v>
      </c>
      <c r="AH27" s="126">
        <f>SUMIF(AH24:AH25,"Қ",AO24:AO25)</f>
        <v>0</v>
      </c>
      <c r="AJ27" s="170">
        <f>IF(AO23=движ!C23,,"Число выбывших уч-ся не соттветствует движению")</f>
        <v>0</v>
      </c>
      <c r="AK27" s="86"/>
      <c r="AL27" s="86"/>
      <c r="AO27" s="15">
        <f>IF(AG27="",0,1)</f>
        <v>1</v>
      </c>
      <c r="BA27" s="4" t="s">
        <v>131</v>
      </c>
    </row>
    <row r="28" spans="1:54" ht="14.1" customHeight="1">
      <c r="A28" s="137">
        <v>23</v>
      </c>
      <c r="B28" s="49"/>
      <c r="C28" s="130"/>
      <c r="D28" s="130"/>
      <c r="E28" s="49"/>
      <c r="F28" s="167" t="str">
        <f t="shared" si="3"/>
        <v>Мектеп</v>
      </c>
      <c r="G28" s="16"/>
      <c r="H28" s="49" t="s">
        <v>4</v>
      </c>
      <c r="I28" s="226"/>
      <c r="J28" s="13">
        <f t="shared" si="0"/>
        <v>0</v>
      </c>
      <c r="K28" s="13"/>
      <c r="U28" s="143"/>
      <c r="V28" s="137">
        <v>5</v>
      </c>
      <c r="W28" s="49"/>
      <c r="X28" s="49"/>
      <c r="Y28" s="49"/>
      <c r="Z28" s="49"/>
      <c r="AA28" s="171" t="str">
        <f>+$A$1</f>
        <v>Мектеп</v>
      </c>
      <c r="AB28" s="49"/>
      <c r="AC28" s="49"/>
      <c r="AD28" s="226"/>
      <c r="AE28" s="14">
        <f>IF(W28="",0,1)</f>
        <v>0</v>
      </c>
      <c r="AF28" s="3" t="s">
        <v>95</v>
      </c>
      <c r="BA28" s="4" t="s">
        <v>194</v>
      </c>
    </row>
    <row r="29" spans="1:54" ht="19.5" customHeight="1">
      <c r="A29" s="137">
        <v>24</v>
      </c>
      <c r="B29" s="49"/>
      <c r="C29" s="130"/>
      <c r="D29" s="130"/>
      <c r="E29" s="49"/>
      <c r="F29" s="167" t="str">
        <f t="shared" si="3"/>
        <v>Мектеп</v>
      </c>
      <c r="G29" s="16"/>
      <c r="H29" s="49" t="s">
        <v>4</v>
      </c>
      <c r="I29" s="226"/>
      <c r="J29" s="13">
        <f t="shared" si="0"/>
        <v>0</v>
      </c>
      <c r="K29" s="13"/>
      <c r="L29" s="219" t="s">
        <v>2</v>
      </c>
      <c r="M29" s="219" t="s">
        <v>3</v>
      </c>
      <c r="N29" s="219" t="s">
        <v>179</v>
      </c>
      <c r="O29" s="219" t="s">
        <v>207</v>
      </c>
      <c r="P29" s="219" t="s">
        <v>176</v>
      </c>
      <c r="Q29" s="219" t="s">
        <v>177</v>
      </c>
      <c r="R29" s="219" t="s">
        <v>178</v>
      </c>
      <c r="S29" s="219" t="s">
        <v>208</v>
      </c>
      <c r="T29" s="224" t="s">
        <v>183</v>
      </c>
      <c r="U29" s="143">
        <f>SUM(U30:U44)</f>
        <v>0</v>
      </c>
      <c r="W29" s="126" t="str">
        <f>IF(X29=движ!D17,".","Девочки не правильно")</f>
        <v>.</v>
      </c>
      <c r="X29" s="126">
        <f>SUMIF(X24:X28,"Қ",AE24:AE28)</f>
        <v>0</v>
      </c>
      <c r="Z29" s="87">
        <f>IF(AE23=движ!C17,,"Число выбывших уч-ся не соттветствует движению")</f>
        <v>0</v>
      </c>
      <c r="AA29" s="87"/>
      <c r="AB29" s="87"/>
      <c r="AF29" s="220" t="s">
        <v>2</v>
      </c>
      <c r="AG29" s="220" t="s">
        <v>3</v>
      </c>
      <c r="AH29" s="220" t="s">
        <v>179</v>
      </c>
      <c r="AI29" s="220" t="s">
        <v>207</v>
      </c>
      <c r="AJ29" s="220" t="s">
        <v>176</v>
      </c>
      <c r="AK29" s="220" t="s">
        <v>177</v>
      </c>
      <c r="AL29" s="220" t="s">
        <v>178</v>
      </c>
      <c r="AM29" s="220" t="s">
        <v>210</v>
      </c>
      <c r="AN29" s="222" t="s">
        <v>183</v>
      </c>
      <c r="AO29" s="82">
        <f>SUM(AO30:AO32)</f>
        <v>0</v>
      </c>
      <c r="BA29" s="4" t="s">
        <v>132</v>
      </c>
    </row>
    <row r="30" spans="1:54" ht="14.1" customHeight="1">
      <c r="A30" s="136">
        <v>25</v>
      </c>
      <c r="B30" s="16"/>
      <c r="C30" s="130"/>
      <c r="D30" s="24"/>
      <c r="E30" s="49"/>
      <c r="F30" s="167" t="str">
        <f t="shared" si="3"/>
        <v>Мектеп</v>
      </c>
      <c r="G30" s="16"/>
      <c r="H30" s="16" t="s">
        <v>4</v>
      </c>
      <c r="I30" s="226"/>
      <c r="J30" s="13">
        <f t="shared" si="0"/>
        <v>0</v>
      </c>
      <c r="K30" s="13"/>
      <c r="L30" s="136">
        <v>1</v>
      </c>
      <c r="M30" s="49"/>
      <c r="N30" s="26"/>
      <c r="O30" s="49"/>
      <c r="P30" s="49"/>
      <c r="Q30" s="167" t="str">
        <f t="shared" ref="Q30:Q44" si="7">+$A$1</f>
        <v>Мектеп</v>
      </c>
      <c r="R30" s="49"/>
      <c r="S30" s="16"/>
      <c r="T30" s="226"/>
      <c r="U30" s="143">
        <f>IF(M30="",0,1)</f>
        <v>0</v>
      </c>
      <c r="V30" s="3" t="s">
        <v>90</v>
      </c>
      <c r="AF30" s="147">
        <v>1</v>
      </c>
      <c r="AG30" s="49"/>
      <c r="AH30" s="49"/>
      <c r="AI30" s="49"/>
      <c r="AJ30" s="49"/>
      <c r="AK30" s="167" t="str">
        <f>+$A$1</f>
        <v>Мектеп</v>
      </c>
      <c r="AL30" s="49"/>
      <c r="AM30" s="49"/>
      <c r="AN30" s="157"/>
      <c r="AO30" s="15">
        <f>IF(AG30="",0,1)</f>
        <v>0</v>
      </c>
      <c r="BA30" s="4" t="s">
        <v>133</v>
      </c>
    </row>
    <row r="31" spans="1:54" ht="14.1" customHeight="1">
      <c r="A31" s="137">
        <v>26</v>
      </c>
      <c r="B31" s="49"/>
      <c r="C31" s="130"/>
      <c r="D31" s="26"/>
      <c r="E31" s="49"/>
      <c r="F31" s="167" t="str">
        <f t="shared" si="3"/>
        <v>Мектеп</v>
      </c>
      <c r="G31" s="16"/>
      <c r="H31" s="49" t="s">
        <v>4</v>
      </c>
      <c r="I31" s="226"/>
      <c r="J31" s="13">
        <f t="shared" si="0"/>
        <v>0</v>
      </c>
      <c r="K31" s="13"/>
      <c r="L31" s="137">
        <v>2</v>
      </c>
      <c r="M31" s="49"/>
      <c r="N31" s="26"/>
      <c r="O31" s="49"/>
      <c r="P31" s="49"/>
      <c r="Q31" s="167" t="str">
        <f t="shared" si="7"/>
        <v>Мектеп</v>
      </c>
      <c r="R31" s="49"/>
      <c r="S31" s="16"/>
      <c r="T31" s="226"/>
      <c r="U31" s="143">
        <f>IF(M31="",0,1)</f>
        <v>0</v>
      </c>
      <c r="AE31" s="14"/>
      <c r="AF31" s="147">
        <v>2</v>
      </c>
      <c r="AG31" s="49"/>
      <c r="AH31" s="49"/>
      <c r="AI31" s="49"/>
      <c r="AJ31" s="49"/>
      <c r="AK31" s="167" t="str">
        <f>+$A$1</f>
        <v>Мектеп</v>
      </c>
      <c r="AL31" s="49"/>
      <c r="AM31" s="49"/>
      <c r="AN31" s="157"/>
      <c r="AO31" s="15">
        <f>IF(AG31="",0,1)</f>
        <v>0</v>
      </c>
      <c r="BA31" s="4" t="s">
        <v>134</v>
      </c>
    </row>
    <row r="32" spans="1:54" ht="14.1" customHeight="1">
      <c r="A32" s="137">
        <v>27</v>
      </c>
      <c r="B32" s="49"/>
      <c r="C32" s="130"/>
      <c r="D32" s="26"/>
      <c r="E32" s="49"/>
      <c r="F32" s="167" t="str">
        <f t="shared" si="3"/>
        <v>Мектеп</v>
      </c>
      <c r="G32" s="16"/>
      <c r="H32" s="49" t="s">
        <v>4</v>
      </c>
      <c r="I32" s="226"/>
      <c r="J32" s="13">
        <f t="shared" si="0"/>
        <v>0</v>
      </c>
      <c r="K32" s="13"/>
      <c r="L32" s="137">
        <v>3</v>
      </c>
      <c r="M32" s="49"/>
      <c r="N32" s="26"/>
      <c r="O32" s="49"/>
      <c r="P32" s="49"/>
      <c r="Q32" s="167" t="str">
        <f t="shared" si="7"/>
        <v>Мектеп</v>
      </c>
      <c r="R32" s="49"/>
      <c r="S32" s="16"/>
      <c r="T32" s="226"/>
      <c r="U32" s="143">
        <f t="shared" ref="U32:U44" si="8">IF(M32="",0,1)</f>
        <v>0</v>
      </c>
      <c r="V32" s="219" t="s">
        <v>2</v>
      </c>
      <c r="W32" s="219" t="s">
        <v>3</v>
      </c>
      <c r="X32" s="219" t="s">
        <v>179</v>
      </c>
      <c r="Y32" s="219" t="s">
        <v>207</v>
      </c>
      <c r="Z32" s="219" t="s">
        <v>176</v>
      </c>
      <c r="AA32" s="219" t="s">
        <v>177</v>
      </c>
      <c r="AB32" s="219" t="s">
        <v>178</v>
      </c>
      <c r="AC32" s="219" t="s">
        <v>6</v>
      </c>
      <c r="AD32" s="224" t="s">
        <v>183</v>
      </c>
      <c r="AE32" s="14">
        <f>SUM(AE33:AE37)</f>
        <v>0</v>
      </c>
      <c r="AF32" s="147">
        <v>3</v>
      </c>
      <c r="AG32" s="49"/>
      <c r="AH32" s="49"/>
      <c r="AI32" s="49"/>
      <c r="AJ32" s="49"/>
      <c r="AK32" s="167" t="str">
        <f>+$A$1</f>
        <v>Мектеп</v>
      </c>
      <c r="AL32" s="49"/>
      <c r="AM32" s="49"/>
      <c r="AN32" s="157"/>
      <c r="AO32" s="15">
        <f>IF(AG32="",0,1)</f>
        <v>0</v>
      </c>
      <c r="BA32" s="4" t="s">
        <v>135</v>
      </c>
    </row>
    <row r="33" spans="1:53" ht="14.1" customHeight="1">
      <c r="A33" s="136">
        <v>28</v>
      </c>
      <c r="B33" s="16"/>
      <c r="C33" s="130"/>
      <c r="D33" s="24"/>
      <c r="E33" s="49"/>
      <c r="F33" s="167" t="str">
        <f t="shared" si="3"/>
        <v>Мектеп</v>
      </c>
      <c r="G33" s="16"/>
      <c r="H33" s="16" t="s">
        <v>4</v>
      </c>
      <c r="I33" s="226"/>
      <c r="J33" s="13">
        <f t="shared" si="0"/>
        <v>0</v>
      </c>
      <c r="K33" s="13"/>
      <c r="L33" s="137">
        <v>4</v>
      </c>
      <c r="M33" s="49"/>
      <c r="N33" s="26"/>
      <c r="O33" s="49"/>
      <c r="P33" s="49"/>
      <c r="Q33" s="167" t="str">
        <f t="shared" si="7"/>
        <v>Мектеп</v>
      </c>
      <c r="R33" s="49"/>
      <c r="S33" s="16"/>
      <c r="T33" s="226"/>
      <c r="U33" s="143">
        <f t="shared" si="8"/>
        <v>0</v>
      </c>
      <c r="V33" s="144">
        <v>1</v>
      </c>
      <c r="W33" s="16"/>
      <c r="X33" s="49"/>
      <c r="Y33" s="16"/>
      <c r="Z33" s="16"/>
      <c r="AA33" s="167" t="str">
        <f>+$A$1</f>
        <v>Мектеп</v>
      </c>
      <c r="AB33" s="16"/>
      <c r="AC33" s="16"/>
      <c r="AD33" s="226"/>
      <c r="AE33" s="14">
        <f>IF(W33="",0,1)</f>
        <v>0</v>
      </c>
      <c r="AG33" s="126" t="str">
        <f>IF(AH33=движ!D24,".","Девочки не правильно")</f>
        <v>.</v>
      </c>
      <c r="AH33" s="126">
        <f>SUMIF(AH30:AH32,"Қ",AO30:AO32)</f>
        <v>0</v>
      </c>
      <c r="AJ33" s="170">
        <f>IF(AO29=движ!C24,,"Число выбывших уч-ся не соттветствует движению")</f>
        <v>0</v>
      </c>
      <c r="AK33" s="86"/>
      <c r="AL33" s="86"/>
      <c r="BA33" s="4" t="s">
        <v>136</v>
      </c>
    </row>
    <row r="34" spans="1:53" ht="14.1" customHeight="1">
      <c r="A34" s="137">
        <v>29</v>
      </c>
      <c r="B34" s="49"/>
      <c r="C34" s="130"/>
      <c r="D34" s="26"/>
      <c r="E34" s="49"/>
      <c r="F34" s="167" t="str">
        <f t="shared" si="3"/>
        <v>Мектеп</v>
      </c>
      <c r="G34" s="16"/>
      <c r="H34" s="49" t="s">
        <v>4</v>
      </c>
      <c r="I34" s="226"/>
      <c r="J34" s="13">
        <f t="shared" si="0"/>
        <v>0</v>
      </c>
      <c r="K34" s="13"/>
      <c r="L34" s="137">
        <v>5</v>
      </c>
      <c r="M34" s="49"/>
      <c r="N34" s="26"/>
      <c r="O34" s="49"/>
      <c r="P34" s="49"/>
      <c r="Q34" s="167" t="str">
        <f t="shared" si="7"/>
        <v>Мектеп</v>
      </c>
      <c r="R34" s="49"/>
      <c r="S34" s="16"/>
      <c r="T34" s="226"/>
      <c r="U34" s="143">
        <f t="shared" si="8"/>
        <v>0</v>
      </c>
      <c r="V34" s="147">
        <v>2</v>
      </c>
      <c r="W34" s="49"/>
      <c r="X34" s="49"/>
      <c r="Y34" s="49"/>
      <c r="Z34" s="49"/>
      <c r="AA34" s="171" t="str">
        <f>+$A$1</f>
        <v>Мектеп</v>
      </c>
      <c r="AB34" s="49"/>
      <c r="AC34" s="49"/>
      <c r="AD34" s="226"/>
      <c r="AE34" s="14">
        <f>IF(W34="",0,1)</f>
        <v>0</v>
      </c>
      <c r="AF34" s="3" t="s">
        <v>96</v>
      </c>
      <c r="BA34" s="4" t="s">
        <v>137</v>
      </c>
    </row>
    <row r="35" spans="1:53" ht="14.1" customHeight="1">
      <c r="A35" s="137">
        <v>30</v>
      </c>
      <c r="B35" s="49"/>
      <c r="C35" s="130"/>
      <c r="D35" s="26"/>
      <c r="E35" s="49"/>
      <c r="F35" s="167" t="str">
        <f t="shared" si="3"/>
        <v>Мектеп</v>
      </c>
      <c r="G35" s="16"/>
      <c r="H35" s="49" t="s">
        <v>4</v>
      </c>
      <c r="I35" s="226"/>
      <c r="J35" s="13">
        <f t="shared" si="0"/>
        <v>0</v>
      </c>
      <c r="K35" s="13"/>
      <c r="L35" s="136">
        <v>6</v>
      </c>
      <c r="M35" s="49"/>
      <c r="N35" s="26"/>
      <c r="O35" s="49"/>
      <c r="P35" s="49"/>
      <c r="Q35" s="167" t="str">
        <f t="shared" si="7"/>
        <v>Мектеп</v>
      </c>
      <c r="R35" s="49"/>
      <c r="S35" s="16"/>
      <c r="T35" s="226"/>
      <c r="U35" s="143">
        <f t="shared" si="8"/>
        <v>0</v>
      </c>
      <c r="V35" s="147">
        <v>3</v>
      </c>
      <c r="W35" s="49"/>
      <c r="X35" s="49"/>
      <c r="Y35" s="49"/>
      <c r="Z35" s="49"/>
      <c r="AA35" s="171" t="str">
        <f>+$A$1</f>
        <v>Мектеп</v>
      </c>
      <c r="AB35" s="49"/>
      <c r="AC35" s="49"/>
      <c r="AD35" s="226"/>
      <c r="AE35" s="14">
        <f>IF(W35="",0,1)</f>
        <v>0</v>
      </c>
      <c r="BA35" s="4" t="s">
        <v>138</v>
      </c>
    </row>
    <row r="36" spans="1:53" ht="14.1" customHeight="1">
      <c r="A36" s="136">
        <v>31</v>
      </c>
      <c r="B36" s="16"/>
      <c r="C36" s="130"/>
      <c r="D36" s="24"/>
      <c r="E36" s="49"/>
      <c r="F36" s="167" t="str">
        <f t="shared" si="3"/>
        <v>Мектеп</v>
      </c>
      <c r="G36" s="16"/>
      <c r="H36" s="16" t="s">
        <v>4</v>
      </c>
      <c r="I36" s="226"/>
      <c r="J36" s="13">
        <f t="shared" si="0"/>
        <v>0</v>
      </c>
      <c r="K36" s="13"/>
      <c r="L36" s="137">
        <v>7</v>
      </c>
      <c r="M36" s="49"/>
      <c r="N36" s="26"/>
      <c r="O36" s="49"/>
      <c r="P36" s="49"/>
      <c r="Q36" s="167" t="str">
        <f t="shared" si="7"/>
        <v>Мектеп</v>
      </c>
      <c r="R36" s="49"/>
      <c r="S36" s="16"/>
      <c r="T36" s="226"/>
      <c r="U36" s="143">
        <f t="shared" si="8"/>
        <v>0</v>
      </c>
      <c r="V36" s="147">
        <v>4</v>
      </c>
      <c r="W36" s="49"/>
      <c r="X36" s="49"/>
      <c r="Y36" s="49"/>
      <c r="Z36" s="49"/>
      <c r="AA36" s="171" t="str">
        <f>+$A$1</f>
        <v>Мектеп</v>
      </c>
      <c r="AB36" s="49"/>
      <c r="AC36" s="49"/>
      <c r="AD36" s="226"/>
      <c r="AE36" s="14">
        <f>IF(W36="",0,1)</f>
        <v>0</v>
      </c>
      <c r="AF36" s="220" t="s">
        <v>2</v>
      </c>
      <c r="AG36" s="220" t="s">
        <v>3</v>
      </c>
      <c r="AH36" s="220" t="s">
        <v>179</v>
      </c>
      <c r="AI36" s="220" t="s">
        <v>207</v>
      </c>
      <c r="AJ36" s="220" t="s">
        <v>176</v>
      </c>
      <c r="AK36" s="220" t="s">
        <v>177</v>
      </c>
      <c r="AL36" s="220" t="s">
        <v>178</v>
      </c>
      <c r="AM36" s="220" t="s">
        <v>6</v>
      </c>
      <c r="AN36" s="222" t="s">
        <v>183</v>
      </c>
      <c r="AO36" s="82">
        <f>SUM(AO37:AO38)</f>
        <v>0</v>
      </c>
      <c r="BA36" s="4" t="s">
        <v>139</v>
      </c>
    </row>
    <row r="37" spans="1:53" ht="14.1" customHeight="1">
      <c r="A37" s="137">
        <v>32</v>
      </c>
      <c r="B37" s="49"/>
      <c r="C37" s="130"/>
      <c r="D37" s="26"/>
      <c r="E37" s="49"/>
      <c r="F37" s="167" t="str">
        <f t="shared" si="3"/>
        <v>Мектеп</v>
      </c>
      <c r="G37" s="16"/>
      <c r="H37" s="49" t="s">
        <v>4</v>
      </c>
      <c r="I37" s="226"/>
      <c r="J37" s="13">
        <f t="shared" si="0"/>
        <v>0</v>
      </c>
      <c r="K37" s="13"/>
      <c r="L37" s="136">
        <v>8</v>
      </c>
      <c r="M37" s="49"/>
      <c r="N37" s="26"/>
      <c r="O37" s="49"/>
      <c r="P37" s="49"/>
      <c r="Q37" s="167" t="str">
        <f t="shared" si="7"/>
        <v>Мектеп</v>
      </c>
      <c r="R37" s="49"/>
      <c r="S37" s="16"/>
      <c r="T37" s="226"/>
      <c r="U37" s="143">
        <f t="shared" si="8"/>
        <v>0</v>
      </c>
      <c r="V37" s="147">
        <v>5</v>
      </c>
      <c r="W37" s="49"/>
      <c r="X37" s="49"/>
      <c r="Y37" s="49"/>
      <c r="Z37" s="49"/>
      <c r="AA37" s="171" t="str">
        <f>+$A$1</f>
        <v>Мектеп</v>
      </c>
      <c r="AB37" s="49"/>
      <c r="AC37" s="49"/>
      <c r="AD37" s="226"/>
      <c r="AE37" s="14">
        <f>IF(W37="",0,1)</f>
        <v>0</v>
      </c>
      <c r="AF37" s="137">
        <v>1</v>
      </c>
      <c r="AG37" s="49"/>
      <c r="AH37" s="49"/>
      <c r="AI37" s="49"/>
      <c r="AJ37" s="49"/>
      <c r="AK37" s="167" t="str">
        <f>+$A$1</f>
        <v>Мектеп</v>
      </c>
      <c r="AL37" s="49"/>
      <c r="AM37" s="49"/>
      <c r="AN37" s="157"/>
      <c r="AO37" s="15">
        <f>IF(AG37="",0,1)</f>
        <v>0</v>
      </c>
      <c r="BA37" s="4" t="s">
        <v>140</v>
      </c>
    </row>
    <row r="38" spans="1:53" ht="14.1" customHeight="1">
      <c r="A38" s="137">
        <v>33</v>
      </c>
      <c r="B38" s="49"/>
      <c r="C38" s="130"/>
      <c r="D38" s="26"/>
      <c r="E38" s="49"/>
      <c r="F38" s="167" t="str">
        <f t="shared" si="3"/>
        <v>Мектеп</v>
      </c>
      <c r="G38" s="16"/>
      <c r="H38" s="49" t="s">
        <v>4</v>
      </c>
      <c r="I38" s="226"/>
      <c r="J38" s="13">
        <f t="shared" si="0"/>
        <v>0</v>
      </c>
      <c r="K38" s="13"/>
      <c r="L38" s="137">
        <v>9</v>
      </c>
      <c r="M38" s="49"/>
      <c r="N38" s="49"/>
      <c r="O38" s="26"/>
      <c r="P38" s="49"/>
      <c r="Q38" s="167" t="str">
        <f t="shared" si="7"/>
        <v>Мектеп</v>
      </c>
      <c r="R38" s="49"/>
      <c r="S38" s="16"/>
      <c r="T38" s="226"/>
      <c r="U38" s="143">
        <f t="shared" si="8"/>
        <v>0</v>
      </c>
      <c r="W38" s="126" t="str">
        <f>IF(X38=движ!D18,".","Девочки не правильно")</f>
        <v>.</v>
      </c>
      <c r="X38" s="126">
        <f>SUMIF(X33:X37,"Қ",AE33:AE37)</f>
        <v>0</v>
      </c>
      <c r="Z38" s="87">
        <f>IF(AE32=движ!C18,,"Число выбывших уч-ся не соттветствует движению")</f>
        <v>0</v>
      </c>
      <c r="AA38" s="87"/>
      <c r="AB38" s="87"/>
      <c r="AF38" s="137">
        <v>2</v>
      </c>
      <c r="AG38" s="49"/>
      <c r="AH38" s="49"/>
      <c r="AI38" s="49"/>
      <c r="AJ38" s="49"/>
      <c r="AK38" s="167" t="str">
        <f>+$A$1</f>
        <v>Мектеп</v>
      </c>
      <c r="AL38" s="49"/>
      <c r="AM38" s="49"/>
      <c r="AN38" s="157"/>
      <c r="AO38" s="15">
        <f>IF(AG38="",0,1)</f>
        <v>0</v>
      </c>
      <c r="BA38" s="4" t="s">
        <v>141</v>
      </c>
    </row>
    <row r="39" spans="1:53" ht="14.1" customHeight="1">
      <c r="A39" s="136">
        <v>34</v>
      </c>
      <c r="B39" s="16"/>
      <c r="C39" s="130"/>
      <c r="D39" s="24"/>
      <c r="E39" s="49"/>
      <c r="F39" s="167" t="str">
        <f t="shared" si="3"/>
        <v>Мектеп</v>
      </c>
      <c r="G39" s="16"/>
      <c r="H39" s="16" t="s">
        <v>4</v>
      </c>
      <c r="I39" s="226"/>
      <c r="J39" s="13">
        <f t="shared" si="0"/>
        <v>0</v>
      </c>
      <c r="K39" s="13"/>
      <c r="L39" s="136">
        <v>10</v>
      </c>
      <c r="M39" s="49"/>
      <c r="N39" s="49"/>
      <c r="O39" s="26"/>
      <c r="P39" s="49"/>
      <c r="Q39" s="167" t="str">
        <f t="shared" si="7"/>
        <v>Мектеп</v>
      </c>
      <c r="R39" s="49"/>
      <c r="S39" s="16"/>
      <c r="T39" s="226"/>
      <c r="U39" s="143">
        <f t="shared" si="8"/>
        <v>0</v>
      </c>
      <c r="V39" s="268" t="s">
        <v>93</v>
      </c>
      <c r="W39" s="268"/>
      <c r="X39" s="268"/>
      <c r="Y39" s="268"/>
      <c r="Z39" s="268"/>
      <c r="AA39" s="268"/>
      <c r="AB39" s="268"/>
      <c r="AC39" s="268"/>
      <c r="AD39" s="138"/>
      <c r="AE39" s="82"/>
      <c r="AG39" s="126" t="str">
        <f>IF(AH39=движ!D25,".","Девочки не правильно")</f>
        <v>.</v>
      </c>
      <c r="AH39" s="126">
        <f>SUMIF(AH37:AH38,"Қ",AO37:AO38)</f>
        <v>0</v>
      </c>
      <c r="AJ39" s="170">
        <f>IF(AO36=движ!C25,,"Число выбывших уч-ся не соттветствует движению")</f>
        <v>0</v>
      </c>
      <c r="AK39" s="86"/>
      <c r="AL39" s="86"/>
      <c r="BA39" s="4" t="s">
        <v>142</v>
      </c>
    </row>
    <row r="40" spans="1:53" ht="14.1" customHeight="1">
      <c r="A40" s="137">
        <v>35</v>
      </c>
      <c r="B40" s="49"/>
      <c r="C40" s="130"/>
      <c r="D40" s="26"/>
      <c r="E40" s="49"/>
      <c r="F40" s="167" t="str">
        <f t="shared" si="3"/>
        <v>Мектеп</v>
      </c>
      <c r="G40" s="16"/>
      <c r="H40" s="49" t="s">
        <v>4</v>
      </c>
      <c r="I40" s="226"/>
      <c r="J40" s="13">
        <f t="shared" si="0"/>
        <v>0</v>
      </c>
      <c r="K40" s="13"/>
      <c r="L40" s="137">
        <v>11</v>
      </c>
      <c r="M40" s="49"/>
      <c r="N40" s="49"/>
      <c r="O40" s="26"/>
      <c r="P40" s="49"/>
      <c r="Q40" s="167" t="str">
        <f t="shared" si="7"/>
        <v>Мектеп</v>
      </c>
      <c r="R40" s="49"/>
      <c r="S40" s="16"/>
      <c r="T40" s="226"/>
      <c r="U40" s="143">
        <f t="shared" si="8"/>
        <v>0</v>
      </c>
      <c r="AE40" s="82"/>
      <c r="AF40" s="3" t="s">
        <v>97</v>
      </c>
      <c r="BA40" s="4" t="s">
        <v>143</v>
      </c>
    </row>
    <row r="41" spans="1:53" ht="14.1" customHeight="1">
      <c r="A41" s="137">
        <v>36</v>
      </c>
      <c r="B41" s="49"/>
      <c r="C41" s="130"/>
      <c r="D41" s="26"/>
      <c r="E41" s="49"/>
      <c r="F41" s="167" t="str">
        <f t="shared" si="3"/>
        <v>Мектеп</v>
      </c>
      <c r="G41" s="16"/>
      <c r="H41" s="49" t="s">
        <v>4</v>
      </c>
      <c r="I41" s="226"/>
      <c r="J41" s="13">
        <f t="shared" si="0"/>
        <v>0</v>
      </c>
      <c r="K41" s="13"/>
      <c r="L41" s="136">
        <v>12</v>
      </c>
      <c r="M41" s="49"/>
      <c r="N41" s="49"/>
      <c r="O41" s="26"/>
      <c r="P41" s="49"/>
      <c r="Q41" s="167" t="str">
        <f t="shared" si="7"/>
        <v>Мектеп</v>
      </c>
      <c r="R41" s="49"/>
      <c r="S41" s="16"/>
      <c r="T41" s="226"/>
      <c r="U41" s="143">
        <f t="shared" si="8"/>
        <v>0</v>
      </c>
      <c r="V41" s="219" t="s">
        <v>2</v>
      </c>
      <c r="W41" s="219" t="s">
        <v>3</v>
      </c>
      <c r="X41" s="219" t="s">
        <v>179</v>
      </c>
      <c r="Y41" s="219" t="s">
        <v>207</v>
      </c>
      <c r="Z41" s="219" t="s">
        <v>176</v>
      </c>
      <c r="AA41" s="219" t="s">
        <v>177</v>
      </c>
      <c r="AB41" s="219" t="s">
        <v>178</v>
      </c>
      <c r="AC41" s="219" t="s">
        <v>6</v>
      </c>
      <c r="AD41" s="224" t="s">
        <v>183</v>
      </c>
      <c r="AE41" s="14">
        <f>SUM(AE42:AE45)</f>
        <v>0</v>
      </c>
      <c r="AF41" s="220" t="s">
        <v>2</v>
      </c>
      <c r="AG41" s="220" t="s">
        <v>3</v>
      </c>
      <c r="AH41" s="220" t="s">
        <v>179</v>
      </c>
      <c r="AI41" s="220" t="s">
        <v>207</v>
      </c>
      <c r="AJ41" s="220" t="s">
        <v>176</v>
      </c>
      <c r="AK41" s="220" t="s">
        <v>177</v>
      </c>
      <c r="AL41" s="220" t="s">
        <v>178</v>
      </c>
      <c r="AM41" s="220" t="s">
        <v>211</v>
      </c>
      <c r="AN41" s="222" t="s">
        <v>183</v>
      </c>
      <c r="AO41" s="82">
        <f>SUM(AO42:AO46)</f>
        <v>0</v>
      </c>
      <c r="BA41" s="4" t="s">
        <v>144</v>
      </c>
    </row>
    <row r="42" spans="1:53" ht="14.1" customHeight="1">
      <c r="A42" s="136">
        <v>37</v>
      </c>
      <c r="B42" s="16"/>
      <c r="C42" s="130"/>
      <c r="D42" s="24"/>
      <c r="E42" s="49"/>
      <c r="F42" s="167" t="str">
        <f t="shared" si="3"/>
        <v>Мектеп</v>
      </c>
      <c r="G42" s="16"/>
      <c r="H42" s="16" t="s">
        <v>4</v>
      </c>
      <c r="I42" s="226"/>
      <c r="J42" s="13">
        <f t="shared" si="0"/>
        <v>0</v>
      </c>
      <c r="K42" s="13"/>
      <c r="L42" s="137">
        <v>13</v>
      </c>
      <c r="M42" s="49"/>
      <c r="N42" s="49"/>
      <c r="O42" s="26"/>
      <c r="P42" s="49"/>
      <c r="Q42" s="167" t="str">
        <f t="shared" si="7"/>
        <v>Мектеп</v>
      </c>
      <c r="R42" s="49"/>
      <c r="S42" s="16"/>
      <c r="T42" s="226"/>
      <c r="U42" s="143">
        <f t="shared" si="8"/>
        <v>0</v>
      </c>
      <c r="V42" s="136">
        <v>1</v>
      </c>
      <c r="W42" s="16"/>
      <c r="X42" s="49"/>
      <c r="Y42" s="16"/>
      <c r="Z42" s="16"/>
      <c r="AA42" s="167" t="str">
        <f>+$A$1</f>
        <v>Мектеп</v>
      </c>
      <c r="AB42" s="16"/>
      <c r="AC42" s="16"/>
      <c r="AD42" s="226"/>
      <c r="AE42" s="14">
        <f>IF(W42="",0,1)</f>
        <v>0</v>
      </c>
      <c r="AF42" s="147">
        <v>1</v>
      </c>
      <c r="AG42" s="49"/>
      <c r="AH42" s="49"/>
      <c r="AI42" s="49"/>
      <c r="AJ42" s="49"/>
      <c r="AK42" s="167" t="str">
        <f>+$A$1</f>
        <v>Мектеп</v>
      </c>
      <c r="AL42" s="49"/>
      <c r="AM42" s="49"/>
      <c r="AN42" s="157"/>
      <c r="AO42" s="15">
        <f>IF(AG42="",0,1)</f>
        <v>0</v>
      </c>
      <c r="BA42" s="4" t="s">
        <v>145</v>
      </c>
    </row>
    <row r="43" spans="1:53" ht="14.1" customHeight="1">
      <c r="A43" s="137">
        <v>38</v>
      </c>
      <c r="B43" s="49"/>
      <c r="C43" s="130"/>
      <c r="D43" s="26"/>
      <c r="E43" s="49"/>
      <c r="F43" s="167" t="str">
        <f t="shared" si="3"/>
        <v>Мектеп</v>
      </c>
      <c r="G43" s="16"/>
      <c r="H43" s="49" t="s">
        <v>4</v>
      </c>
      <c r="I43" s="226"/>
      <c r="J43" s="13">
        <f t="shared" si="0"/>
        <v>0</v>
      </c>
      <c r="K43" s="13"/>
      <c r="L43" s="136">
        <v>14</v>
      </c>
      <c r="M43" s="49"/>
      <c r="N43" s="49"/>
      <c r="O43" s="26"/>
      <c r="P43" s="49"/>
      <c r="Q43" s="167" t="str">
        <f t="shared" si="7"/>
        <v>Мектеп</v>
      </c>
      <c r="R43" s="49"/>
      <c r="S43" s="16"/>
      <c r="T43" s="226"/>
      <c r="U43" s="143">
        <f t="shared" si="8"/>
        <v>0</v>
      </c>
      <c r="V43" s="137">
        <v>2</v>
      </c>
      <c r="W43" s="49"/>
      <c r="X43" s="49"/>
      <c r="Y43" s="49"/>
      <c r="Z43" s="49"/>
      <c r="AA43" s="171" t="str">
        <f>+$A$1</f>
        <v>Мектеп</v>
      </c>
      <c r="AB43" s="49"/>
      <c r="AC43" s="49"/>
      <c r="AD43" s="226"/>
      <c r="AE43" s="14">
        <f>IF(W43="",0,1)</f>
        <v>0</v>
      </c>
      <c r="AF43" s="147">
        <v>2</v>
      </c>
      <c r="AG43" s="49"/>
      <c r="AH43" s="49"/>
      <c r="AI43" s="49"/>
      <c r="AJ43" s="49"/>
      <c r="AK43" s="167" t="str">
        <f>+$A$1</f>
        <v>Мектеп</v>
      </c>
      <c r="AL43" s="49"/>
      <c r="AM43" s="49"/>
      <c r="AN43" s="157"/>
      <c r="AO43" s="15">
        <f>IF(AG43="",0,1)</f>
        <v>0</v>
      </c>
      <c r="BA43" s="4" t="s">
        <v>146</v>
      </c>
    </row>
    <row r="44" spans="1:53" ht="14.1" customHeight="1">
      <c r="A44" s="137">
        <v>39</v>
      </c>
      <c r="B44" s="49"/>
      <c r="C44" s="130"/>
      <c r="D44" s="26"/>
      <c r="E44" s="49"/>
      <c r="F44" s="167" t="str">
        <f t="shared" si="3"/>
        <v>Мектеп</v>
      </c>
      <c r="G44" s="16"/>
      <c r="H44" s="49" t="s">
        <v>4</v>
      </c>
      <c r="I44" s="226"/>
      <c r="J44" s="13">
        <f t="shared" si="0"/>
        <v>0</v>
      </c>
      <c r="K44" s="13"/>
      <c r="L44" s="137">
        <v>15</v>
      </c>
      <c r="M44" s="49"/>
      <c r="N44" s="49"/>
      <c r="O44" s="26"/>
      <c r="P44" s="49"/>
      <c r="Q44" s="167" t="str">
        <f t="shared" si="7"/>
        <v>Мектеп</v>
      </c>
      <c r="R44" s="49"/>
      <c r="S44" s="16"/>
      <c r="T44" s="226"/>
      <c r="U44" s="143">
        <f t="shared" si="8"/>
        <v>0</v>
      </c>
      <c r="V44" s="137">
        <v>3</v>
      </c>
      <c r="W44" s="49"/>
      <c r="X44" s="49"/>
      <c r="Y44" s="49"/>
      <c r="Z44" s="49"/>
      <c r="AA44" s="171" t="str">
        <f>+$A$1</f>
        <v>Мектеп</v>
      </c>
      <c r="AB44" s="49"/>
      <c r="AC44" s="49"/>
      <c r="AD44" s="226"/>
      <c r="AE44" s="14">
        <f>IF(W44="",0,1)</f>
        <v>0</v>
      </c>
      <c r="AF44" s="147">
        <v>3</v>
      </c>
      <c r="AG44" s="49"/>
      <c r="AH44" s="49"/>
      <c r="AI44" s="49"/>
      <c r="AJ44" s="49"/>
      <c r="AK44" s="167" t="str">
        <f>+$A$1</f>
        <v>Мектеп</v>
      </c>
      <c r="AL44" s="49"/>
      <c r="AM44" s="49"/>
      <c r="AN44" s="157"/>
      <c r="AO44" s="15">
        <f>IF(AG44="",0,1)</f>
        <v>0</v>
      </c>
      <c r="BA44" s="4" t="s">
        <v>147</v>
      </c>
    </row>
    <row r="45" spans="1:53" ht="14.1" customHeight="1">
      <c r="A45" s="48"/>
      <c r="B45" s="92"/>
      <c r="C45" s="177"/>
      <c r="D45" s="95"/>
      <c r="E45" s="92"/>
      <c r="F45" s="139"/>
      <c r="G45" s="139"/>
      <c r="H45" s="92"/>
      <c r="I45" s="142"/>
      <c r="L45" s="12"/>
      <c r="M45" s="92"/>
      <c r="N45" s="92"/>
      <c r="O45" s="95"/>
      <c r="P45" s="92"/>
      <c r="Q45" s="139"/>
      <c r="R45" s="92"/>
      <c r="S45" s="139"/>
      <c r="T45" s="139"/>
      <c r="V45" s="137">
        <v>4</v>
      </c>
      <c r="W45" s="49"/>
      <c r="X45" s="49"/>
      <c r="Y45" s="49"/>
      <c r="Z45" s="49"/>
      <c r="AA45" s="171" t="str">
        <f>+$A$1</f>
        <v>Мектеп</v>
      </c>
      <c r="AB45" s="49"/>
      <c r="AC45" s="49"/>
      <c r="AD45" s="226"/>
      <c r="AE45" s="15">
        <f>IF(W45="",0,1)</f>
        <v>0</v>
      </c>
      <c r="AF45" s="147">
        <v>4</v>
      </c>
      <c r="AG45" s="49"/>
      <c r="AH45" s="49"/>
      <c r="AI45" s="49"/>
      <c r="AJ45" s="49"/>
      <c r="AK45" s="167" t="str">
        <f>+$A$1</f>
        <v>Мектеп</v>
      </c>
      <c r="AL45" s="49"/>
      <c r="AM45" s="49"/>
      <c r="AN45" s="157"/>
      <c r="AO45" s="15">
        <f>IF(AG45="",0,1)</f>
        <v>0</v>
      </c>
    </row>
    <row r="46" spans="1:53" ht="14.1" customHeight="1">
      <c r="B46" s="124"/>
      <c r="C46" s="178">
        <f>SUMIF(C6:C44,"Қ",J6:J44)</f>
        <v>0</v>
      </c>
      <c r="D46" s="89"/>
      <c r="E46" s="170" t="str">
        <f>IF(J5=движ!C12,".","Число выбывших уч-ся не соттветствует движению")</f>
        <v>.</v>
      </c>
      <c r="F46" s="86"/>
      <c r="G46" s="86"/>
      <c r="H46" s="88"/>
      <c r="I46" s="88"/>
      <c r="L46" s="12"/>
      <c r="M46" s="126" t="str">
        <f>IF(N46=движ!D14,".","Девочки не правильно")</f>
        <v>.</v>
      </c>
      <c r="N46" s="126">
        <f>SUMIF(N30:N44,"Қ",U30:U48)</f>
        <v>0</v>
      </c>
      <c r="O46" s="12"/>
      <c r="P46" s="170" t="str">
        <f>IF(U29=движ!C14,".","Число выбывших уч-ся не соттветствует движению")</f>
        <v>.</v>
      </c>
      <c r="Q46" s="86"/>
      <c r="R46" s="86"/>
      <c r="S46" s="11"/>
      <c r="T46" s="11"/>
      <c r="V46" s="3"/>
      <c r="W46" s="126" t="str">
        <f>IF(X46=движ!D22,".","Девочки не правильно")</f>
        <v>.</v>
      </c>
      <c r="X46" s="126">
        <f>SUMIF(X42:X45,"Қ",AE42:AE45)</f>
        <v>0</v>
      </c>
      <c r="Z46" s="87">
        <f>IF(AE41=движ!C22,,"Число выбывших уч-ся не соттветствует движению")</f>
        <v>0</v>
      </c>
      <c r="AA46" s="87"/>
      <c r="AB46" s="87"/>
      <c r="AD46" s="142"/>
      <c r="AE46" s="82"/>
      <c r="AF46" s="147">
        <v>5</v>
      </c>
      <c r="AG46" s="49"/>
      <c r="AH46" s="49"/>
      <c r="AI46" s="49"/>
      <c r="AJ46" s="49"/>
      <c r="AK46" s="167" t="str">
        <f>+$A$1</f>
        <v>Мектеп</v>
      </c>
      <c r="AL46" s="49"/>
      <c r="AM46" s="49"/>
      <c r="AN46" s="157"/>
      <c r="AO46" s="15">
        <f>IF(AG46="",0,1)</f>
        <v>0</v>
      </c>
    </row>
    <row r="47" spans="1:53" ht="14.1" customHeight="1">
      <c r="B47" s="126">
        <f>IF(C46=движ!D12,,"Число девочек не соттветствует движению")</f>
        <v>0</v>
      </c>
      <c r="C47" s="179"/>
      <c r="D47" s="89"/>
      <c r="E47" s="88"/>
      <c r="F47" s="88"/>
      <c r="G47" s="88"/>
      <c r="H47" s="88"/>
      <c r="I47" s="88"/>
      <c r="V47" s="145"/>
      <c r="W47" s="85"/>
      <c r="X47" s="85"/>
      <c r="Y47" s="85"/>
      <c r="Z47" s="85"/>
      <c r="AA47" s="85"/>
      <c r="AB47" s="85"/>
      <c r="AC47" s="85"/>
      <c r="AD47" s="85"/>
      <c r="AE47" s="94"/>
      <c r="AG47" s="126" t="str">
        <f>IF(AH47=движ!D27,".","Девочки не правильно")</f>
        <v>.</v>
      </c>
      <c r="AH47" s="126">
        <f>SUMIF(AH42:AH46,"Қ",AO42:AO46)</f>
        <v>0</v>
      </c>
      <c r="AJ47" s="170">
        <f>IF(AO41=движ!C27,,"Число выбывших уч-ся не соттветствует движению")</f>
        <v>0</v>
      </c>
      <c r="AK47" s="86"/>
      <c r="AL47" s="86"/>
    </row>
    <row r="48" spans="1:53" ht="14.1" customHeight="1">
      <c r="A48" s="88" t="s">
        <v>40</v>
      </c>
      <c r="B48" s="88"/>
      <c r="C48" s="179"/>
      <c r="D48" s="89"/>
      <c r="E48" s="88"/>
      <c r="F48" s="88"/>
      <c r="G48" s="88"/>
      <c r="H48" s="88"/>
      <c r="I48" s="88"/>
      <c r="L48" s="88" t="s">
        <v>40</v>
      </c>
      <c r="M48" s="92"/>
      <c r="N48" s="92"/>
      <c r="O48" s="95"/>
      <c r="P48" s="92"/>
      <c r="Q48" s="139"/>
      <c r="R48" s="92"/>
      <c r="S48" s="139"/>
      <c r="T48" s="139"/>
      <c r="V48" s="88" t="s">
        <v>40</v>
      </c>
      <c r="W48" s="85"/>
      <c r="X48" s="85"/>
      <c r="Y48" s="85"/>
      <c r="Z48" s="85"/>
      <c r="AA48" s="85"/>
      <c r="AB48" s="85"/>
      <c r="AC48" s="85"/>
      <c r="AD48" s="85"/>
      <c r="AE48" s="94"/>
      <c r="AF48" s="88" t="s">
        <v>40</v>
      </c>
    </row>
    <row r="49" spans="1:41" s="3" customFormat="1">
      <c r="A49" s="53" t="str">
        <f>+движ!$A$1</f>
        <v>Мектеп</v>
      </c>
      <c r="B49" s="53"/>
      <c r="C49" s="175"/>
      <c r="D49" s="54"/>
      <c r="E49" s="55" t="s">
        <v>41</v>
      </c>
      <c r="F49" s="55"/>
      <c r="G49" s="55"/>
      <c r="H49" s="55" t="s">
        <v>218</v>
      </c>
      <c r="I49" s="55"/>
      <c r="J49" s="56"/>
      <c r="K49" s="56"/>
      <c r="L49" s="53" t="str">
        <f>+движ!$A$1</f>
        <v>Мектеп</v>
      </c>
      <c r="M49" s="53"/>
      <c r="N49" s="53"/>
      <c r="O49" s="54"/>
      <c r="P49" s="55" t="s">
        <v>41</v>
      </c>
      <c r="Q49" s="55"/>
      <c r="R49" s="55"/>
      <c r="S49" s="55" t="s">
        <v>218</v>
      </c>
      <c r="T49" s="55"/>
      <c r="U49" s="206"/>
      <c r="V49" s="53" t="str">
        <f>+движ!$A$1</f>
        <v>Мектеп</v>
      </c>
      <c r="W49" s="53"/>
      <c r="X49" s="53"/>
      <c r="Y49" s="54"/>
      <c r="Z49" s="55" t="s">
        <v>41</v>
      </c>
      <c r="AA49" s="55"/>
      <c r="AB49" s="55"/>
      <c r="AC49" s="55" t="s">
        <v>218</v>
      </c>
      <c r="AD49" s="55"/>
      <c r="AE49" s="57"/>
      <c r="AF49" s="53" t="str">
        <f>+движ!$A$1</f>
        <v>Мектеп</v>
      </c>
      <c r="AG49" s="53"/>
      <c r="AH49" s="53"/>
      <c r="AI49" s="54"/>
      <c r="AJ49" s="55" t="s">
        <v>41</v>
      </c>
      <c r="AK49" s="55"/>
      <c r="AL49" s="55"/>
      <c r="AM49" s="55" t="s">
        <v>218</v>
      </c>
      <c r="AN49" s="55"/>
      <c r="AO49" s="58"/>
    </row>
    <row r="50" spans="1:41">
      <c r="A50" s="3" t="s">
        <v>100</v>
      </c>
    </row>
    <row r="51" spans="1:41">
      <c r="A51" s="3"/>
      <c r="L51" s="3" t="s">
        <v>99</v>
      </c>
      <c r="V51" s="3" t="s">
        <v>87</v>
      </c>
      <c r="AF51" s="3" t="s">
        <v>92</v>
      </c>
    </row>
    <row r="52" spans="1:41">
      <c r="D52" s="83">
        <f>J53+U53+U77+AE53+AE62+AE71+AE80+AO53+AO71+AE89+AE97+AO78+AO85+AO90</f>
        <v>0</v>
      </c>
    </row>
    <row r="53" spans="1:41" ht="20.25" customHeight="1">
      <c r="A53" s="219" t="s">
        <v>2</v>
      </c>
      <c r="B53" s="219" t="s">
        <v>3</v>
      </c>
      <c r="C53" s="219" t="s">
        <v>179</v>
      </c>
      <c r="D53" s="220" t="s">
        <v>207</v>
      </c>
      <c r="E53" s="219" t="s">
        <v>176</v>
      </c>
      <c r="F53" s="219" t="s">
        <v>177</v>
      </c>
      <c r="G53" s="219" t="s">
        <v>178</v>
      </c>
      <c r="H53" s="219" t="s">
        <v>4</v>
      </c>
      <c r="I53" s="221" t="s">
        <v>183</v>
      </c>
      <c r="J53" s="13">
        <f>SUM(J54:J92)</f>
        <v>0</v>
      </c>
      <c r="K53" s="13"/>
      <c r="L53" s="225" t="s">
        <v>2</v>
      </c>
      <c r="M53" s="225" t="s">
        <v>3</v>
      </c>
      <c r="N53" s="225" t="s">
        <v>179</v>
      </c>
      <c r="O53" s="225" t="s">
        <v>207</v>
      </c>
      <c r="P53" s="225" t="s">
        <v>176</v>
      </c>
      <c r="Q53" s="225" t="s">
        <v>177</v>
      </c>
      <c r="R53" s="225" t="s">
        <v>178</v>
      </c>
      <c r="S53" s="225" t="s">
        <v>209</v>
      </c>
      <c r="T53" s="221" t="s">
        <v>183</v>
      </c>
      <c r="U53" s="143">
        <f>SUM(U54:U73)</f>
        <v>0</v>
      </c>
      <c r="V53" s="219" t="s">
        <v>2</v>
      </c>
      <c r="W53" s="219" t="s">
        <v>3</v>
      </c>
      <c r="X53" s="219" t="s">
        <v>179</v>
      </c>
      <c r="Y53" s="219" t="s">
        <v>207</v>
      </c>
      <c r="Z53" s="219" t="s">
        <v>176</v>
      </c>
      <c r="AA53" s="219" t="s">
        <v>177</v>
      </c>
      <c r="AB53" s="219" t="s">
        <v>178</v>
      </c>
      <c r="AC53" s="219" t="s">
        <v>5</v>
      </c>
      <c r="AD53" s="224" t="s">
        <v>183</v>
      </c>
      <c r="AE53" s="14">
        <f>SUM(AE54:AE58)</f>
        <v>0</v>
      </c>
      <c r="AF53" s="219" t="s">
        <v>2</v>
      </c>
      <c r="AG53" s="219" t="s">
        <v>3</v>
      </c>
      <c r="AH53" s="219" t="s">
        <v>179</v>
      </c>
      <c r="AI53" s="219" t="s">
        <v>207</v>
      </c>
      <c r="AJ53" s="219" t="s">
        <v>212</v>
      </c>
      <c r="AK53" s="219" t="s">
        <v>177</v>
      </c>
      <c r="AL53" s="219" t="s">
        <v>178</v>
      </c>
      <c r="AM53" s="219" t="s">
        <v>6</v>
      </c>
      <c r="AN53" s="224" t="s">
        <v>183</v>
      </c>
      <c r="AO53" s="82">
        <f>SUM(AO54:AO66)</f>
        <v>0</v>
      </c>
    </row>
    <row r="54" spans="1:41" ht="14.1" customHeight="1">
      <c r="A54" s="136">
        <v>1</v>
      </c>
      <c r="B54" s="49"/>
      <c r="C54" s="131"/>
      <c r="D54" s="26"/>
      <c r="E54" s="49"/>
      <c r="F54" s="167" t="str">
        <f>+$A$1</f>
        <v>Мектеп</v>
      </c>
      <c r="G54" s="16"/>
      <c r="H54" s="16" t="s">
        <v>4</v>
      </c>
      <c r="I54" s="226"/>
      <c r="J54" s="13">
        <f t="shared" ref="J54:J92" si="9">IF(B54="",0,1)</f>
        <v>0</v>
      </c>
      <c r="K54" s="143">
        <f>COUNTIF(выбыл!D54:D92,1)+COUNTIF(выбыл!O54:O73,1)+COUNTIF(выбыл!O78:O92,1)+COUNTIF(выбыл!Y54:Y58,1)+COUNTIF(выбыл!Y63:Y67,1)+COUNTIF(выбыл!Y72:Y76,1)+COUNTIF(выбыл!Y81:Y85,1)+COUNTIF(выбыл!Y90:Y93,1)+COUNTIF(выбыл!AI54:AI66,1)+COUNTIF(выбыл!AI72:AI73,1)+COUNTIF(выбыл!AI79:AI81,1)+COUNTIF(выбыл!AI86:AI87,1)+COUNTIF(выбыл!AI91:AI95,1)</f>
        <v>0</v>
      </c>
      <c r="L54" s="136">
        <v>1</v>
      </c>
      <c r="M54" s="49"/>
      <c r="N54" s="131"/>
      <c r="O54" s="131"/>
      <c r="P54" s="16"/>
      <c r="Q54" s="167" t="str">
        <f t="shared" ref="Q54:Q73" si="10">+$A$1</f>
        <v>Мектеп</v>
      </c>
      <c r="R54" s="16"/>
      <c r="S54" s="16"/>
      <c r="T54" s="226"/>
      <c r="U54" s="143">
        <f t="shared" ref="U54:U61" si="11">IF(M54="",0,1)</f>
        <v>0</v>
      </c>
      <c r="V54" s="136">
        <v>1</v>
      </c>
      <c r="W54" s="49"/>
      <c r="X54" s="49"/>
      <c r="Y54" s="24"/>
      <c r="Z54" s="16"/>
      <c r="AA54" s="167" t="str">
        <f>+$A$1</f>
        <v>Мектеп</v>
      </c>
      <c r="AB54" s="16"/>
      <c r="AC54" s="16"/>
      <c r="AD54" s="157"/>
      <c r="AE54" s="14">
        <f>IF(W54="",0,1)</f>
        <v>0</v>
      </c>
      <c r="AF54" s="144">
        <v>1</v>
      </c>
      <c r="AG54" s="49"/>
      <c r="AH54" s="49"/>
      <c r="AI54" s="16"/>
      <c r="AJ54" s="16"/>
      <c r="AK54" s="167" t="str">
        <f>+$A$1</f>
        <v>Мектеп</v>
      </c>
      <c r="AL54" s="16"/>
      <c r="AM54" s="16"/>
      <c r="AN54" s="157"/>
      <c r="AO54" s="15">
        <f>IF(AG54="",0,1)</f>
        <v>0</v>
      </c>
    </row>
    <row r="55" spans="1:41" ht="14.1" customHeight="1">
      <c r="A55" s="137">
        <v>2</v>
      </c>
      <c r="B55" s="49"/>
      <c r="C55" s="130"/>
      <c r="D55" s="26"/>
      <c r="E55" s="49"/>
      <c r="F55" s="167" t="str">
        <f t="shared" ref="F55:F92" si="12">+$A$1</f>
        <v>Мектеп</v>
      </c>
      <c r="G55" s="16"/>
      <c r="H55" s="16" t="s">
        <v>4</v>
      </c>
      <c r="I55" s="226"/>
      <c r="J55" s="13">
        <f t="shared" si="9"/>
        <v>0</v>
      </c>
      <c r="K55" s="143">
        <f>COUNTIF(выбыл!D54:D92,2)+COUNTIF(выбыл!O54:O73,2)+COUNTIF(выбыл!O78:O92,2)+COUNTIF(выбыл!Y54:Y58,2)+COUNTIF(выбыл!Y63:Y67,2)+COUNTIF(выбыл!Y72:Y76,2)+COUNTIF(выбыл!Y81:Y85,2)+COUNTIF(выбыл!Y90:Y93,2)+COUNTIF(выбыл!AI54:AI66,2)+COUNTIF(выбыл!AI72:AI73,2)+COUNTIF(выбыл!AI79:AI81,2)+COUNTIF(выбыл!AI86:AI87,2)+COUNTIF(выбыл!AI91:AI95,2)</f>
        <v>0</v>
      </c>
      <c r="L55" s="136">
        <v>2</v>
      </c>
      <c r="M55" s="49"/>
      <c r="N55" s="130"/>
      <c r="O55" s="131"/>
      <c r="P55" s="16"/>
      <c r="Q55" s="167" t="str">
        <f t="shared" si="10"/>
        <v>Мектеп</v>
      </c>
      <c r="R55" s="16"/>
      <c r="S55" s="16"/>
      <c r="T55" s="226"/>
      <c r="U55" s="143">
        <f t="shared" si="11"/>
        <v>0</v>
      </c>
      <c r="V55" s="137">
        <v>2</v>
      </c>
      <c r="W55" s="25"/>
      <c r="X55" s="49"/>
      <c r="Y55" s="26"/>
      <c r="Z55" s="84"/>
      <c r="AA55" s="168" t="str">
        <f>+$A$1</f>
        <v>Мектеп</v>
      </c>
      <c r="AB55" s="84"/>
      <c r="AC55" s="148"/>
      <c r="AD55" s="157"/>
      <c r="AE55" s="14">
        <f>IF(W55="",0,1)</f>
        <v>0</v>
      </c>
      <c r="AF55" s="147">
        <v>2</v>
      </c>
      <c r="AG55" s="49"/>
      <c r="AH55" s="49"/>
      <c r="AI55" s="49"/>
      <c r="AJ55" s="49"/>
      <c r="AK55" s="167" t="str">
        <f t="shared" ref="AK55:AK66" si="13">+$A$1</f>
        <v>Мектеп</v>
      </c>
      <c r="AL55" s="49"/>
      <c r="AM55" s="49"/>
      <c r="AN55" s="157"/>
      <c r="AO55" s="15">
        <f t="shared" ref="AO55:AO66" si="14">IF(AG55="",0,1)</f>
        <v>0</v>
      </c>
    </row>
    <row r="56" spans="1:41" ht="14.1" customHeight="1">
      <c r="A56" s="137">
        <v>3</v>
      </c>
      <c r="B56" s="49"/>
      <c r="C56" s="130"/>
      <c r="D56" s="26"/>
      <c r="E56" s="49"/>
      <c r="F56" s="167" t="str">
        <f t="shared" si="12"/>
        <v>Мектеп</v>
      </c>
      <c r="G56" s="16"/>
      <c r="H56" s="16" t="s">
        <v>4</v>
      </c>
      <c r="I56" s="226"/>
      <c r="J56" s="13">
        <f t="shared" si="9"/>
        <v>0</v>
      </c>
      <c r="K56" s="143">
        <f>COUNTIF(выбыл!D54:D92,3)+COUNTIF(выбыл!O54:O73,3)+COUNTIF(выбыл!O78:O92,3)+COUNTIF(выбыл!Y54:Y58,3)+COUNTIF(выбыл!Y63:Y67,3)+COUNTIF(выбыл!Y72:Y76,3)+COUNTIF(выбыл!Y81:Y85,3)+COUNTIF(выбыл!Y90:Y93,3)+COUNTIF(выбыл!AI54:AI66,3)+COUNTIF(выбыл!AI72:AI73,3)+COUNTIF(выбыл!AI79:AI81,3)+COUNTIF(выбыл!AI86:AI87,3)+COUNTIF(выбыл!AI91:AI95,3)</f>
        <v>0</v>
      </c>
      <c r="L56" s="136">
        <v>3</v>
      </c>
      <c r="M56" s="49"/>
      <c r="N56" s="130"/>
      <c r="O56" s="130"/>
      <c r="P56" s="16"/>
      <c r="Q56" s="167" t="str">
        <f t="shared" si="10"/>
        <v>Мектеп</v>
      </c>
      <c r="R56" s="16"/>
      <c r="S56" s="16"/>
      <c r="T56" s="226"/>
      <c r="U56" s="143">
        <f t="shared" si="11"/>
        <v>0</v>
      </c>
      <c r="V56" s="137">
        <v>3</v>
      </c>
      <c r="W56" s="25"/>
      <c r="X56" s="49"/>
      <c r="Y56" s="26"/>
      <c r="Z56" s="84"/>
      <c r="AA56" s="168" t="str">
        <f>+$A$1</f>
        <v>Мектеп</v>
      </c>
      <c r="AB56" s="84"/>
      <c r="AC56" s="148"/>
      <c r="AD56" s="157"/>
      <c r="AE56" s="14">
        <f>IF(W56="",0,1)</f>
        <v>0</v>
      </c>
      <c r="AF56" s="147">
        <v>3</v>
      </c>
      <c r="AG56" s="49"/>
      <c r="AH56" s="49"/>
      <c r="AI56" s="49"/>
      <c r="AJ56" s="49"/>
      <c r="AK56" s="167" t="str">
        <f t="shared" si="13"/>
        <v>Мектеп</v>
      </c>
      <c r="AL56" s="49"/>
      <c r="AM56" s="49"/>
      <c r="AN56" s="157"/>
      <c r="AO56" s="15">
        <f t="shared" si="14"/>
        <v>0</v>
      </c>
    </row>
    <row r="57" spans="1:41" ht="14.1" customHeight="1">
      <c r="A57" s="136">
        <v>4</v>
      </c>
      <c r="B57" s="16"/>
      <c r="C57" s="131"/>
      <c r="D57" s="26"/>
      <c r="E57" s="49"/>
      <c r="F57" s="167" t="str">
        <f t="shared" si="12"/>
        <v>Мектеп</v>
      </c>
      <c r="G57" s="16"/>
      <c r="H57" s="16" t="s">
        <v>4</v>
      </c>
      <c r="I57" s="226"/>
      <c r="J57" s="13">
        <f t="shared" si="9"/>
        <v>0</v>
      </c>
      <c r="K57" s="143">
        <f>COUNTIF(выбыл!D54:D92,4)+COUNTIF(выбыл!O54:O73,4)+COUNTIF(выбыл!O78:O92,4)+COUNTIF(выбыл!Y54:Y58,4)+COUNTIF(выбыл!Y63:Y67,4)+COUNTIF(выбыл!Y72:Y76,4)+COUNTIF(выбыл!Y81:Y85,4)+COUNTIF(выбыл!Y90:Y93,4)+COUNTIF(выбыл!AI54:AI66,4)+COUNTIF(выбыл!AI72:AI73,4)+COUNTIF(выбыл!AI79:AI81,4)+COUNTIF(выбыл!AI86:AI87,4)+COUNTIF(выбыл!AI91:AI95,4)</f>
        <v>0</v>
      </c>
      <c r="L57" s="136">
        <v>4</v>
      </c>
      <c r="M57" s="16"/>
      <c r="N57" s="130"/>
      <c r="O57" s="131"/>
      <c r="P57" s="16"/>
      <c r="Q57" s="167" t="str">
        <f t="shared" si="10"/>
        <v>Мектеп</v>
      </c>
      <c r="R57" s="16"/>
      <c r="S57" s="16"/>
      <c r="T57" s="226"/>
      <c r="U57" s="143">
        <f t="shared" si="11"/>
        <v>0</v>
      </c>
      <c r="V57" s="137">
        <v>4</v>
      </c>
      <c r="W57" s="25"/>
      <c r="X57" s="49"/>
      <c r="Y57" s="26"/>
      <c r="Z57" s="84"/>
      <c r="AA57" s="168" t="str">
        <f>+$A$1</f>
        <v>Мектеп</v>
      </c>
      <c r="AB57" s="84"/>
      <c r="AC57" s="84"/>
      <c r="AD57" s="157"/>
      <c r="AE57" s="14">
        <f>IF(W57="",0,1)</f>
        <v>0</v>
      </c>
      <c r="AF57" s="147">
        <v>4</v>
      </c>
      <c r="AG57" s="49"/>
      <c r="AH57" s="49"/>
      <c r="AI57" s="49"/>
      <c r="AJ57" s="49"/>
      <c r="AK57" s="167" t="str">
        <f t="shared" si="13"/>
        <v>Мектеп</v>
      </c>
      <c r="AL57" s="49"/>
      <c r="AM57" s="49"/>
      <c r="AN57" s="157"/>
      <c r="AO57" s="15">
        <f t="shared" si="14"/>
        <v>0</v>
      </c>
    </row>
    <row r="58" spans="1:41" ht="14.1" customHeight="1">
      <c r="A58" s="137">
        <v>5</v>
      </c>
      <c r="B58" s="49"/>
      <c r="C58" s="130"/>
      <c r="D58" s="26"/>
      <c r="E58" s="49"/>
      <c r="F58" s="167" t="str">
        <f t="shared" si="12"/>
        <v>Мектеп</v>
      </c>
      <c r="G58" s="16"/>
      <c r="H58" s="16" t="s">
        <v>4</v>
      </c>
      <c r="I58" s="226"/>
      <c r="J58" s="13">
        <f t="shared" si="9"/>
        <v>0</v>
      </c>
      <c r="K58" s="143">
        <f>COUNTIF(выбыл!D54:D92,5)+COUNTIF(выбыл!O54:O73,5)+COUNTIF(выбыл!O78:O92,5)+COUNTIF(выбыл!Y54:Y58,5)+COUNTIF(выбыл!Y63:Y67,5)+COUNTIF(выбыл!Y72:Y76,5)+COUNTIF(выбыл!Y81:Y85,5)+COUNTIF(выбыл!Y90:Y93,5)+COUNTIF(выбыл!AI54:AI66,5)+COUNTIF(выбыл!AI72:AI73,5)+COUNTIF(выбыл!AI79:AI81,5)+COUNTIF(выбыл!AI86:AI87,5)+COUNTIF(выбыл!AI91:AI95,5)</f>
        <v>0</v>
      </c>
      <c r="L58" s="136">
        <v>5</v>
      </c>
      <c r="M58" s="16"/>
      <c r="N58" s="130"/>
      <c r="O58" s="131"/>
      <c r="P58" s="16"/>
      <c r="Q58" s="167" t="str">
        <f t="shared" si="10"/>
        <v>Мектеп</v>
      </c>
      <c r="R58" s="16"/>
      <c r="S58" s="16"/>
      <c r="T58" s="226"/>
      <c r="U58" s="143">
        <f t="shared" si="11"/>
        <v>0</v>
      </c>
      <c r="V58" s="137">
        <v>5</v>
      </c>
      <c r="W58" s="25"/>
      <c r="X58" s="49"/>
      <c r="Y58" s="26"/>
      <c r="Z58" s="26"/>
      <c r="AA58" s="168" t="str">
        <f>+$A$1</f>
        <v>Мектеп</v>
      </c>
      <c r="AB58" s="26"/>
      <c r="AC58" s="26"/>
      <c r="AD58" s="157"/>
      <c r="AE58" s="14">
        <f>IF(W58="",0,1)</f>
        <v>0</v>
      </c>
      <c r="AF58" s="147">
        <v>5</v>
      </c>
      <c r="AG58" s="49"/>
      <c r="AH58" s="49"/>
      <c r="AI58" s="49"/>
      <c r="AJ58" s="49"/>
      <c r="AK58" s="167" t="str">
        <f t="shared" si="13"/>
        <v>Мектеп</v>
      </c>
      <c r="AL58" s="49"/>
      <c r="AM58" s="49"/>
      <c r="AN58" s="157"/>
      <c r="AO58" s="15">
        <f t="shared" si="14"/>
        <v>0</v>
      </c>
    </row>
    <row r="59" spans="1:41" ht="14.1" customHeight="1">
      <c r="A59" s="137">
        <v>6</v>
      </c>
      <c r="B59" s="183"/>
      <c r="C59" s="130"/>
      <c r="D59" s="26"/>
      <c r="E59" s="49"/>
      <c r="F59" s="167" t="str">
        <f t="shared" si="12"/>
        <v>Мектеп</v>
      </c>
      <c r="G59" s="16"/>
      <c r="H59" s="16" t="s">
        <v>4</v>
      </c>
      <c r="I59" s="226"/>
      <c r="J59" s="13">
        <f t="shared" si="9"/>
        <v>0</v>
      </c>
      <c r="K59" s="143">
        <f>COUNTIF(выбыл!D54:D92,6)+COUNTIF(выбыл!O54:O73,6)+COUNTIF(выбыл!O78:O92,6)+COUNTIF(выбыл!Y54:Y58,6)+COUNTIF(выбыл!Y63:Y67,6)+COUNTIF(выбыл!Y72:Y76,6)+COUNTIF(выбыл!Y81:Y85,6)+COUNTIF(выбыл!Y90:Y93,6)+COUNTIF(выбыл!AI54:AI66,6)+COUNTIF(выбыл!AI72:AI73,6)+COUNTIF(выбыл!AI79:AI81,6)+COUNTIF(выбыл!AI86:AI87,6)+COUNTIF(выбыл!AI91:AI95,6)</f>
        <v>0</v>
      </c>
      <c r="L59" s="136">
        <v>6</v>
      </c>
      <c r="M59" s="16"/>
      <c r="N59" s="130"/>
      <c r="O59" s="131"/>
      <c r="P59" s="16"/>
      <c r="Q59" s="167" t="str">
        <f t="shared" si="10"/>
        <v>Мектеп</v>
      </c>
      <c r="R59" s="16"/>
      <c r="S59" s="16"/>
      <c r="T59" s="226"/>
      <c r="U59" s="143">
        <f t="shared" si="11"/>
        <v>0</v>
      </c>
      <c r="V59" s="85"/>
      <c r="W59" s="126" t="str">
        <f>IF(X59=движ!D56+движ!D57,".","Девочки не правильно")</f>
        <v>.</v>
      </c>
      <c r="X59" s="126">
        <f>SUMIF(X54:X58,"Қ",AE54:AE58)</f>
        <v>0</v>
      </c>
      <c r="Y59" s="85"/>
      <c r="Z59" s="170">
        <f>IF(AE53=движ!C56+движ!C57,,"Число выбывших уч-ся не соттветствует движению")</f>
        <v>0</v>
      </c>
      <c r="AA59" s="86"/>
      <c r="AB59" s="86"/>
      <c r="AC59" s="85"/>
      <c r="AD59" s="85"/>
      <c r="AF59" s="147">
        <v>6</v>
      </c>
      <c r="AG59" s="49"/>
      <c r="AH59" s="49"/>
      <c r="AI59" s="49"/>
      <c r="AJ59" s="49"/>
      <c r="AK59" s="167" t="str">
        <f t="shared" si="13"/>
        <v>Мектеп</v>
      </c>
      <c r="AL59" s="49"/>
      <c r="AM59" s="49"/>
      <c r="AN59" s="157"/>
      <c r="AO59" s="15">
        <f t="shared" si="14"/>
        <v>0</v>
      </c>
    </row>
    <row r="60" spans="1:41" ht="14.1" customHeight="1">
      <c r="A60" s="136">
        <v>7</v>
      </c>
      <c r="B60" s="16"/>
      <c r="C60" s="130"/>
      <c r="D60" s="24"/>
      <c r="E60" s="49"/>
      <c r="F60" s="167" t="str">
        <f t="shared" si="12"/>
        <v>Мектеп</v>
      </c>
      <c r="G60" s="16"/>
      <c r="H60" s="16" t="s">
        <v>4</v>
      </c>
      <c r="I60" s="226"/>
      <c r="J60" s="13">
        <f t="shared" si="9"/>
        <v>0</v>
      </c>
      <c r="K60" s="143">
        <f>COUNTIF(выбыл!D54:D92,7)+COUNTIF(выбыл!O54:O73,7)+COUNTIF(выбыл!O78:O92,7)+COUNTIF(выбыл!Y54:Y58,7)+COUNTIF(выбыл!Y63:Y67,7)+COUNTIF(выбыл!Y72:Y76,7)+COUNTIF(выбыл!Y81:Y85,7)+COUNTIF(выбыл!Y90:Y93,7)+COUNTIF(выбыл!AI54:AI66,7)+COUNTIF(выбыл!AI72:AI73,7)+COUNTIF(выбыл!AI79:AI81,7)+COUNTIF(выбыл!AI86:AI87,7)+COUNTIF(выбыл!AI91:AI95,7)</f>
        <v>0</v>
      </c>
      <c r="L60" s="136">
        <v>7</v>
      </c>
      <c r="M60" s="16"/>
      <c r="N60" s="130"/>
      <c r="O60" s="131"/>
      <c r="P60" s="16"/>
      <c r="Q60" s="167" t="str">
        <f t="shared" si="10"/>
        <v>Мектеп</v>
      </c>
      <c r="R60" s="16"/>
      <c r="S60" s="16"/>
      <c r="T60" s="226"/>
      <c r="U60" s="143">
        <f t="shared" si="11"/>
        <v>0</v>
      </c>
      <c r="V60" s="3" t="s">
        <v>101</v>
      </c>
      <c r="AF60" s="147">
        <v>7</v>
      </c>
      <c r="AG60" s="49"/>
      <c r="AH60" s="49"/>
      <c r="AI60" s="49"/>
      <c r="AJ60" s="49"/>
      <c r="AK60" s="167" t="str">
        <f t="shared" si="13"/>
        <v>Мектеп</v>
      </c>
      <c r="AL60" s="49"/>
      <c r="AM60" s="49"/>
      <c r="AN60" s="157"/>
      <c r="AO60" s="15">
        <f t="shared" si="14"/>
        <v>0</v>
      </c>
    </row>
    <row r="61" spans="1:41" ht="14.1" customHeight="1">
      <c r="A61" s="137">
        <v>8</v>
      </c>
      <c r="B61" s="49"/>
      <c r="C61" s="130"/>
      <c r="D61" s="26"/>
      <c r="E61" s="49"/>
      <c r="F61" s="167" t="str">
        <f t="shared" si="12"/>
        <v>Мектеп</v>
      </c>
      <c r="G61" s="16"/>
      <c r="H61" s="16" t="s">
        <v>4</v>
      </c>
      <c r="I61" s="226"/>
      <c r="J61" s="13">
        <f t="shared" si="9"/>
        <v>0</v>
      </c>
      <c r="K61" s="143">
        <f>COUNTIF(выбыл!D54:D92,8)+COUNTIF(выбыл!O54:O73,8)+COUNTIF(выбыл!O78:O92,8)+COUNTIF(выбыл!Y54:Y58,8)+COUNTIF(выбыл!Y63:Y67,8)+COUNTIF(выбыл!Y72:Y76,8)+COUNTIF(выбыл!Y81:Y85,8)+COUNTIF(выбыл!Y90:Y93,8)+COUNTIF(выбыл!AI54:AI66,8)+COUNTIF(выбыл!AI72:AI73,8)+COUNTIF(выбыл!AI79:AI81,8)+COUNTIF(выбыл!AI86:AI87,8)+COUNTIF(выбыл!AI91:AI95,8)</f>
        <v>0</v>
      </c>
      <c r="L61" s="136">
        <v>8</v>
      </c>
      <c r="M61" s="16"/>
      <c r="N61" s="49"/>
      <c r="O61" s="24"/>
      <c r="P61" s="16"/>
      <c r="Q61" s="167" t="str">
        <f t="shared" si="10"/>
        <v>Мектеп</v>
      </c>
      <c r="R61" s="16"/>
      <c r="S61" s="16"/>
      <c r="T61" s="226"/>
      <c r="U61" s="143">
        <f t="shared" si="11"/>
        <v>0</v>
      </c>
      <c r="AF61" s="147">
        <v>8</v>
      </c>
      <c r="AG61" s="49"/>
      <c r="AH61" s="49"/>
      <c r="AI61" s="49"/>
      <c r="AJ61" s="49"/>
      <c r="AK61" s="167" t="str">
        <f t="shared" si="13"/>
        <v>Мектеп</v>
      </c>
      <c r="AL61" s="49"/>
      <c r="AM61" s="49"/>
      <c r="AN61" s="157"/>
      <c r="AO61" s="15">
        <f t="shared" si="14"/>
        <v>0</v>
      </c>
    </row>
    <row r="62" spans="1:41" ht="14.1" customHeight="1">
      <c r="A62" s="137">
        <v>9</v>
      </c>
      <c r="B62" s="49"/>
      <c r="C62" s="130"/>
      <c r="D62" s="26"/>
      <c r="E62" s="49"/>
      <c r="F62" s="167" t="str">
        <f t="shared" si="12"/>
        <v>Мектеп</v>
      </c>
      <c r="G62" s="16"/>
      <c r="H62" s="16" t="s">
        <v>4</v>
      </c>
      <c r="I62" s="226"/>
      <c r="J62" s="13">
        <f t="shared" si="9"/>
        <v>0</v>
      </c>
      <c r="K62" s="143">
        <f>COUNTIF(выбыл!D54:D92,9)+COUNTIF(выбыл!O54:O73,9)+COUNTIF(выбыл!O78:O92,9)+COUNTIF(выбыл!Y54:Y58,9)+COUNTIF(выбыл!Y63:Y67,9)+COUNTIF(выбыл!Y72:Y76,9)+COUNTIF(выбыл!Y81:Y85,9)+COUNTIF(выбыл!Y90:Y93,9)+COUNTIF(выбыл!AI54:AI66,9)+COUNTIF(выбыл!AI72:AI73,9)+COUNTIF(выбыл!AI79:AI81,9)+COUNTIF(выбыл!AI86:AI87,9)+COUNTIF(выбыл!AI91:AI95,9)</f>
        <v>0</v>
      </c>
      <c r="L62" s="136">
        <v>9</v>
      </c>
      <c r="M62" s="16"/>
      <c r="N62" s="49"/>
      <c r="O62" s="24"/>
      <c r="P62" s="16"/>
      <c r="Q62" s="167" t="str">
        <f t="shared" si="10"/>
        <v>Мектеп</v>
      </c>
      <c r="R62" s="16"/>
      <c r="S62" s="16"/>
      <c r="T62" s="226"/>
      <c r="U62" s="143">
        <f>IF(M62="",0,1)</f>
        <v>0</v>
      </c>
      <c r="V62" s="219" t="s">
        <v>2</v>
      </c>
      <c r="W62" s="219" t="s">
        <v>3</v>
      </c>
      <c r="X62" s="219" t="s">
        <v>179</v>
      </c>
      <c r="Y62" s="219" t="s">
        <v>207</v>
      </c>
      <c r="Z62" s="219" t="s">
        <v>176</v>
      </c>
      <c r="AA62" s="219" t="s">
        <v>177</v>
      </c>
      <c r="AB62" s="219" t="s">
        <v>178</v>
      </c>
      <c r="AC62" s="219" t="s">
        <v>6</v>
      </c>
      <c r="AD62" s="224" t="s">
        <v>183</v>
      </c>
      <c r="AE62" s="81">
        <f>SUM(AE63:AE67)</f>
        <v>0</v>
      </c>
      <c r="AF62" s="147">
        <v>9</v>
      </c>
      <c r="AG62" s="49"/>
      <c r="AH62" s="49"/>
      <c r="AI62" s="49"/>
      <c r="AJ62" s="49"/>
      <c r="AK62" s="167" t="str">
        <f t="shared" si="13"/>
        <v>Мектеп</v>
      </c>
      <c r="AL62" s="49"/>
      <c r="AM62" s="49"/>
      <c r="AN62" s="157"/>
      <c r="AO62" s="15">
        <f t="shared" si="14"/>
        <v>0</v>
      </c>
    </row>
    <row r="63" spans="1:41" ht="14.1" customHeight="1">
      <c r="A63" s="136">
        <v>10</v>
      </c>
      <c r="B63" s="16"/>
      <c r="C63" s="130"/>
      <c r="D63" s="24"/>
      <c r="E63" s="49"/>
      <c r="F63" s="167" t="str">
        <f t="shared" si="12"/>
        <v>Мектеп</v>
      </c>
      <c r="G63" s="16"/>
      <c r="H63" s="16" t="s">
        <v>4</v>
      </c>
      <c r="I63" s="226"/>
      <c r="J63" s="13">
        <f t="shared" si="9"/>
        <v>0</v>
      </c>
      <c r="K63" s="143">
        <f>COUNTIF(выбыл!D54:D92,10)+COUNTIF(выбыл!O54:O73,10)+COUNTIF(выбыл!O78:O92,10)+COUNTIF(выбыл!Y54:Y58,10)+COUNTIF(выбыл!Y63:Y67,10)+COUNTIF(выбыл!Y72:Y76,10)+COUNTIF(выбыл!Y81:Y85,10)+COUNTIF(выбыл!Y90:Y93,10)+COUNTIF(выбыл!AI54:AI66,10)+COUNTIF(выбыл!AI72:AI73,10)+COUNTIF(выбыл!AI79:AI81,10)+COUNTIF(выбыл!AI86:AI87,10)+COUNTIF(выбыл!AI91:AI95,10)</f>
        <v>0</v>
      </c>
      <c r="L63" s="136">
        <v>10</v>
      </c>
      <c r="M63" s="16"/>
      <c r="N63" s="49"/>
      <c r="O63" s="24"/>
      <c r="P63" s="16"/>
      <c r="Q63" s="167" t="str">
        <f t="shared" si="10"/>
        <v>Мектеп</v>
      </c>
      <c r="R63" s="16"/>
      <c r="S63" s="16"/>
      <c r="T63" s="226"/>
      <c r="U63" s="143">
        <f>IF(M63="",0,1)</f>
        <v>0</v>
      </c>
      <c r="V63" s="136">
        <v>1</v>
      </c>
      <c r="W63" s="49"/>
      <c r="X63" s="49"/>
      <c r="Y63" s="16"/>
      <c r="Z63" s="16"/>
      <c r="AA63" s="167" t="str">
        <f>+$A$1</f>
        <v>Мектеп</v>
      </c>
      <c r="AB63" s="16"/>
      <c r="AC63" s="16"/>
      <c r="AD63" s="157"/>
      <c r="AE63" s="14">
        <f>IF(W63="",0,1)</f>
        <v>0</v>
      </c>
      <c r="AF63" s="147">
        <v>10</v>
      </c>
      <c r="AG63" s="49"/>
      <c r="AH63" s="49"/>
      <c r="AI63" s="49"/>
      <c r="AJ63" s="49"/>
      <c r="AK63" s="167" t="str">
        <f t="shared" si="13"/>
        <v>Мектеп</v>
      </c>
      <c r="AL63" s="49"/>
      <c r="AM63" s="49"/>
      <c r="AN63" s="157"/>
      <c r="AO63" s="15">
        <f t="shared" si="14"/>
        <v>0</v>
      </c>
    </row>
    <row r="64" spans="1:41" ht="14.1" customHeight="1">
      <c r="A64" s="137">
        <v>11</v>
      </c>
      <c r="B64" s="49"/>
      <c r="C64" s="130"/>
      <c r="D64" s="26"/>
      <c r="E64" s="49"/>
      <c r="F64" s="167" t="str">
        <f t="shared" si="12"/>
        <v>Мектеп</v>
      </c>
      <c r="G64" s="16"/>
      <c r="H64" s="16" t="s">
        <v>4</v>
      </c>
      <c r="I64" s="226"/>
      <c r="J64" s="13">
        <f t="shared" si="9"/>
        <v>0</v>
      </c>
      <c r="K64" s="143">
        <f>COUNTIF(выбыл!D54:D92,11)+COUNTIF(выбыл!O54:O73,11)+COUNTIF(выбыл!O78:O92,11)+COUNTIF(выбыл!Y54:Y58,11)+COUNTIF(выбыл!Y63:Y67,11)+COUNTIF(выбыл!Y72:Y76,11)+COUNTIF(выбыл!Y81:Y85,11)+COUNTIF(выбыл!Y90:Y93,11)+COUNTIF(выбыл!AI54:AI66,11)+COUNTIF(выбыл!AI72:AI73,11)+COUNTIF(выбыл!AI79:AI81,11)+COUNTIF(выбыл!AI86:AI87,11)+COUNTIF(выбыл!AI91:AI95,11)</f>
        <v>0</v>
      </c>
      <c r="L64" s="136">
        <v>11</v>
      </c>
      <c r="M64" s="16"/>
      <c r="N64" s="49"/>
      <c r="O64" s="24"/>
      <c r="P64" s="16"/>
      <c r="Q64" s="167" t="str">
        <f t="shared" si="10"/>
        <v>Мектеп</v>
      </c>
      <c r="R64" s="16"/>
      <c r="S64" s="16"/>
      <c r="T64" s="226"/>
      <c r="U64" s="143">
        <f t="shared" ref="U64:U73" si="15">IF(M64="",0,1)</f>
        <v>0</v>
      </c>
      <c r="V64" s="137">
        <v>2</v>
      </c>
      <c r="W64" s="49"/>
      <c r="X64" s="49"/>
      <c r="Y64" s="49"/>
      <c r="Z64" s="49"/>
      <c r="AA64" s="171" t="str">
        <f>+$A$1</f>
        <v>Мектеп</v>
      </c>
      <c r="AB64" s="49"/>
      <c r="AC64" s="49"/>
      <c r="AD64" s="157"/>
      <c r="AE64" s="14">
        <f>IF(W64="",0,1)</f>
        <v>0</v>
      </c>
      <c r="AF64" s="147">
        <v>11</v>
      </c>
      <c r="AG64" s="49"/>
      <c r="AH64" s="49"/>
      <c r="AI64" s="49"/>
      <c r="AJ64" s="49"/>
      <c r="AK64" s="167" t="str">
        <f t="shared" si="13"/>
        <v>Мектеп</v>
      </c>
      <c r="AL64" s="49"/>
      <c r="AM64" s="49"/>
      <c r="AN64" s="157"/>
      <c r="AO64" s="15">
        <f t="shared" si="14"/>
        <v>0</v>
      </c>
    </row>
    <row r="65" spans="1:41" ht="14.1" customHeight="1">
      <c r="A65" s="137">
        <v>12</v>
      </c>
      <c r="B65" s="49"/>
      <c r="C65" s="130"/>
      <c r="D65" s="26"/>
      <c r="E65" s="49"/>
      <c r="F65" s="167" t="str">
        <f t="shared" si="12"/>
        <v>Мектеп</v>
      </c>
      <c r="G65" s="16"/>
      <c r="H65" s="49" t="s">
        <v>4</v>
      </c>
      <c r="I65" s="226"/>
      <c r="J65" s="13">
        <f t="shared" si="9"/>
        <v>0</v>
      </c>
      <c r="K65" s="13"/>
      <c r="L65" s="136">
        <v>12</v>
      </c>
      <c r="M65" s="16"/>
      <c r="N65" s="49"/>
      <c r="O65" s="24"/>
      <c r="P65" s="16"/>
      <c r="Q65" s="167" t="str">
        <f t="shared" si="10"/>
        <v>Мектеп</v>
      </c>
      <c r="R65" s="16"/>
      <c r="S65" s="16"/>
      <c r="T65" s="226"/>
      <c r="U65" s="143">
        <f t="shared" si="15"/>
        <v>0</v>
      </c>
      <c r="V65" s="137">
        <v>3</v>
      </c>
      <c r="W65" s="49"/>
      <c r="X65" s="49"/>
      <c r="Y65" s="49"/>
      <c r="Z65" s="49"/>
      <c r="AA65" s="171" t="str">
        <f>+$A$1</f>
        <v>Мектеп</v>
      </c>
      <c r="AB65" s="49"/>
      <c r="AC65" s="49"/>
      <c r="AD65" s="157"/>
      <c r="AE65" s="14">
        <f>IF(W65="",0,1)</f>
        <v>0</v>
      </c>
      <c r="AF65" s="147">
        <v>12</v>
      </c>
      <c r="AG65" s="49"/>
      <c r="AH65" s="49"/>
      <c r="AI65" s="49"/>
      <c r="AJ65" s="49"/>
      <c r="AK65" s="167" t="str">
        <f t="shared" si="13"/>
        <v>Мектеп</v>
      </c>
      <c r="AL65" s="49"/>
      <c r="AM65" s="49"/>
      <c r="AN65" s="157"/>
      <c r="AO65" s="15">
        <f t="shared" si="14"/>
        <v>0</v>
      </c>
    </row>
    <row r="66" spans="1:41" ht="14.1" customHeight="1">
      <c r="A66" s="136">
        <v>13</v>
      </c>
      <c r="B66" s="16"/>
      <c r="C66" s="130"/>
      <c r="D66" s="24"/>
      <c r="E66" s="49"/>
      <c r="F66" s="167" t="str">
        <f t="shared" si="12"/>
        <v>Мектеп</v>
      </c>
      <c r="G66" s="16"/>
      <c r="H66" s="16" t="s">
        <v>4</v>
      </c>
      <c r="I66" s="226"/>
      <c r="J66" s="13">
        <f t="shared" si="9"/>
        <v>0</v>
      </c>
      <c r="K66" s="13"/>
      <c r="L66" s="136">
        <v>13</v>
      </c>
      <c r="M66" s="16"/>
      <c r="N66" s="49"/>
      <c r="O66" s="24"/>
      <c r="P66" s="16"/>
      <c r="Q66" s="167" t="str">
        <f t="shared" si="10"/>
        <v>Мектеп</v>
      </c>
      <c r="R66" s="16"/>
      <c r="S66" s="16"/>
      <c r="T66" s="226"/>
      <c r="U66" s="143">
        <f t="shared" si="15"/>
        <v>0</v>
      </c>
      <c r="V66" s="137">
        <v>4</v>
      </c>
      <c r="W66" s="49"/>
      <c r="X66" s="49"/>
      <c r="Y66" s="49"/>
      <c r="Z66" s="49"/>
      <c r="AA66" s="171" t="str">
        <f>+$A$1</f>
        <v>Мектеп</v>
      </c>
      <c r="AB66" s="49"/>
      <c r="AC66" s="49"/>
      <c r="AD66" s="157"/>
      <c r="AE66" s="14">
        <f>IF(W66="",0,1)</f>
        <v>0</v>
      </c>
      <c r="AF66" s="147">
        <v>13</v>
      </c>
      <c r="AG66" s="49"/>
      <c r="AH66" s="49"/>
      <c r="AI66" s="49"/>
      <c r="AJ66" s="49"/>
      <c r="AK66" s="167" t="str">
        <f t="shared" si="13"/>
        <v>Мектеп</v>
      </c>
      <c r="AL66" s="49"/>
      <c r="AM66" s="49"/>
      <c r="AN66" s="157"/>
      <c r="AO66" s="15">
        <f t="shared" si="14"/>
        <v>0</v>
      </c>
    </row>
    <row r="67" spans="1:41" ht="14.1" customHeight="1">
      <c r="A67" s="137">
        <v>14</v>
      </c>
      <c r="B67" s="49"/>
      <c r="C67" s="130"/>
      <c r="D67" s="26"/>
      <c r="E67" s="49"/>
      <c r="F67" s="167" t="str">
        <f t="shared" si="12"/>
        <v>Мектеп</v>
      </c>
      <c r="G67" s="16"/>
      <c r="H67" s="49" t="s">
        <v>4</v>
      </c>
      <c r="I67" s="226"/>
      <c r="J67" s="13">
        <f t="shared" si="9"/>
        <v>0</v>
      </c>
      <c r="K67" s="13"/>
      <c r="L67" s="136">
        <v>14</v>
      </c>
      <c r="M67" s="16"/>
      <c r="N67" s="49"/>
      <c r="O67" s="24"/>
      <c r="P67" s="16"/>
      <c r="Q67" s="167" t="str">
        <f t="shared" si="10"/>
        <v>Мектеп</v>
      </c>
      <c r="R67" s="16"/>
      <c r="S67" s="16"/>
      <c r="T67" s="226"/>
      <c r="U67" s="143">
        <f t="shared" si="15"/>
        <v>0</v>
      </c>
      <c r="V67" s="137">
        <v>5</v>
      </c>
      <c r="W67" s="49"/>
      <c r="X67" s="49"/>
      <c r="Y67" s="49"/>
      <c r="Z67" s="49"/>
      <c r="AA67" s="171" t="str">
        <f>+$A$1</f>
        <v>Мектеп</v>
      </c>
      <c r="AB67" s="49"/>
      <c r="AC67" s="49"/>
      <c r="AD67" s="157"/>
      <c r="AE67" s="14">
        <f>IF(W67="",0,1)</f>
        <v>0</v>
      </c>
      <c r="AG67" s="126" t="str">
        <f>IF(AH67=движ!D60,".","Девочки не правильно")</f>
        <v>.</v>
      </c>
      <c r="AH67" s="126">
        <f>SUMIF(AH54:AH66,"Қ",AO54:AO66)</f>
        <v>0</v>
      </c>
      <c r="AJ67" s="170">
        <f>IF(AO53=движ!C60,,"Число выбывших уч-ся не соттветствует движению")</f>
        <v>0</v>
      </c>
      <c r="AK67" s="86"/>
      <c r="AL67" s="86"/>
    </row>
    <row r="68" spans="1:41" ht="14.1" customHeight="1">
      <c r="A68" s="137">
        <v>15</v>
      </c>
      <c r="B68" s="49"/>
      <c r="C68" s="130"/>
      <c r="D68" s="26"/>
      <c r="E68" s="49"/>
      <c r="F68" s="167" t="str">
        <f t="shared" si="12"/>
        <v>Мектеп</v>
      </c>
      <c r="G68" s="16"/>
      <c r="H68" s="49" t="s">
        <v>4</v>
      </c>
      <c r="I68" s="226"/>
      <c r="J68" s="13">
        <f t="shared" si="9"/>
        <v>0</v>
      </c>
      <c r="K68" s="13"/>
      <c r="L68" s="136">
        <v>15</v>
      </c>
      <c r="M68" s="16"/>
      <c r="N68" s="49"/>
      <c r="O68" s="24"/>
      <c r="P68" s="16"/>
      <c r="Q68" s="167" t="str">
        <f t="shared" si="10"/>
        <v>Мектеп</v>
      </c>
      <c r="R68" s="16"/>
      <c r="S68" s="16"/>
      <c r="T68" s="226"/>
      <c r="U68" s="143">
        <f t="shared" si="15"/>
        <v>0</v>
      </c>
      <c r="V68" s="3"/>
      <c r="W68" s="126" t="str">
        <f>IF(X68=движ!D51,".","Девочки не правильно")</f>
        <v>.</v>
      </c>
      <c r="X68" s="126">
        <f>SUMIF(X63:X67,"Қ",AE63:AE67)</f>
        <v>0</v>
      </c>
      <c r="Z68" s="170">
        <f>IF(AE62=движ!C51,,"Число выбывших уч-ся не соттветствует движению")</f>
        <v>0</v>
      </c>
      <c r="AA68" s="86"/>
      <c r="AB68" s="86"/>
    </row>
    <row r="69" spans="1:41" ht="14.1" customHeight="1">
      <c r="A69" s="136">
        <v>16</v>
      </c>
      <c r="B69" s="16"/>
      <c r="C69" s="130"/>
      <c r="D69" s="24"/>
      <c r="E69" s="49"/>
      <c r="F69" s="167" t="str">
        <f t="shared" si="12"/>
        <v>Мектеп</v>
      </c>
      <c r="G69" s="16"/>
      <c r="H69" s="16" t="s">
        <v>4</v>
      </c>
      <c r="I69" s="226"/>
      <c r="J69" s="13">
        <f t="shared" si="9"/>
        <v>0</v>
      </c>
      <c r="K69" s="13"/>
      <c r="L69" s="136">
        <v>16</v>
      </c>
      <c r="M69" s="16"/>
      <c r="N69" s="49"/>
      <c r="O69" s="24"/>
      <c r="P69" s="16"/>
      <c r="Q69" s="167" t="str">
        <f t="shared" si="10"/>
        <v>Мектеп</v>
      </c>
      <c r="R69" s="16"/>
      <c r="S69" s="16"/>
      <c r="T69" s="226"/>
      <c r="U69" s="143">
        <f t="shared" si="15"/>
        <v>0</v>
      </c>
      <c r="V69" s="3" t="s">
        <v>91</v>
      </c>
      <c r="AF69" s="3" t="s">
        <v>94</v>
      </c>
    </row>
    <row r="70" spans="1:41" ht="14.1" customHeight="1">
      <c r="A70" s="137">
        <v>17</v>
      </c>
      <c r="B70" s="49"/>
      <c r="C70" s="130"/>
      <c r="D70" s="26"/>
      <c r="E70" s="49"/>
      <c r="F70" s="167" t="str">
        <f t="shared" si="12"/>
        <v>Мектеп</v>
      </c>
      <c r="G70" s="16"/>
      <c r="H70" s="49" t="s">
        <v>4</v>
      </c>
      <c r="I70" s="226"/>
      <c r="J70" s="13">
        <f t="shared" si="9"/>
        <v>0</v>
      </c>
      <c r="K70" s="13"/>
      <c r="L70" s="136">
        <v>17</v>
      </c>
      <c r="M70" s="16"/>
      <c r="N70" s="49"/>
      <c r="O70" s="24"/>
      <c r="P70" s="16"/>
      <c r="Q70" s="167" t="str">
        <f t="shared" si="10"/>
        <v>Мектеп</v>
      </c>
      <c r="R70" s="16"/>
      <c r="S70" s="16"/>
      <c r="T70" s="226"/>
      <c r="U70" s="143">
        <f t="shared" si="15"/>
        <v>0</v>
      </c>
    </row>
    <row r="71" spans="1:41" ht="14.1" customHeight="1">
      <c r="A71" s="137">
        <v>18</v>
      </c>
      <c r="B71" s="49"/>
      <c r="C71" s="130"/>
      <c r="D71" s="26"/>
      <c r="E71" s="49"/>
      <c r="F71" s="167" t="str">
        <f t="shared" si="12"/>
        <v>Мектеп</v>
      </c>
      <c r="G71" s="16"/>
      <c r="H71" s="49" t="s">
        <v>4</v>
      </c>
      <c r="I71" s="226"/>
      <c r="J71" s="13">
        <f t="shared" si="9"/>
        <v>0</v>
      </c>
      <c r="K71" s="13"/>
      <c r="L71" s="136">
        <v>18</v>
      </c>
      <c r="M71" s="16"/>
      <c r="N71" s="49"/>
      <c r="O71" s="24"/>
      <c r="P71" s="16"/>
      <c r="Q71" s="167" t="str">
        <f t="shared" si="10"/>
        <v>Мектеп</v>
      </c>
      <c r="R71" s="16"/>
      <c r="S71" s="16"/>
      <c r="T71" s="226"/>
      <c r="U71" s="143">
        <f t="shared" si="15"/>
        <v>0</v>
      </c>
      <c r="V71" s="219" t="s">
        <v>2</v>
      </c>
      <c r="W71" s="219" t="s">
        <v>3</v>
      </c>
      <c r="X71" s="219" t="s">
        <v>179</v>
      </c>
      <c r="Y71" s="219" t="s">
        <v>207</v>
      </c>
      <c r="Z71" s="219" t="s">
        <v>176</v>
      </c>
      <c r="AA71" s="219" t="s">
        <v>177</v>
      </c>
      <c r="AB71" s="219" t="s">
        <v>178</v>
      </c>
      <c r="AC71" s="219" t="s">
        <v>6</v>
      </c>
      <c r="AD71" s="224" t="s">
        <v>183</v>
      </c>
      <c r="AE71" s="14">
        <f>SUM(AE72:AE76)</f>
        <v>0</v>
      </c>
      <c r="AF71" s="219" t="s">
        <v>2</v>
      </c>
      <c r="AG71" s="219" t="s">
        <v>3</v>
      </c>
      <c r="AH71" s="219" t="s">
        <v>179</v>
      </c>
      <c r="AI71" s="219" t="s">
        <v>207</v>
      </c>
      <c r="AJ71" s="219" t="s">
        <v>176</v>
      </c>
      <c r="AK71" s="219" t="s">
        <v>177</v>
      </c>
      <c r="AL71" s="219" t="s">
        <v>178</v>
      </c>
      <c r="AM71" s="220" t="s">
        <v>211</v>
      </c>
      <c r="AN71" s="224" t="s">
        <v>183</v>
      </c>
      <c r="AO71" s="82">
        <f>SUM(AO72:AO73)</f>
        <v>0</v>
      </c>
    </row>
    <row r="72" spans="1:41" ht="14.1" customHeight="1">
      <c r="A72" s="136">
        <v>19</v>
      </c>
      <c r="B72" s="16"/>
      <c r="C72" s="130"/>
      <c r="D72" s="24"/>
      <c r="E72" s="49"/>
      <c r="F72" s="167" t="str">
        <f t="shared" si="12"/>
        <v>Мектеп</v>
      </c>
      <c r="G72" s="16"/>
      <c r="H72" s="16" t="s">
        <v>4</v>
      </c>
      <c r="I72" s="226"/>
      <c r="J72" s="13">
        <f t="shared" si="9"/>
        <v>0</v>
      </c>
      <c r="K72" s="13"/>
      <c r="L72" s="136">
        <v>19</v>
      </c>
      <c r="M72" s="16"/>
      <c r="N72" s="49"/>
      <c r="O72" s="24"/>
      <c r="P72" s="16"/>
      <c r="Q72" s="167" t="str">
        <f t="shared" si="10"/>
        <v>Мектеп</v>
      </c>
      <c r="R72" s="16"/>
      <c r="S72" s="16"/>
      <c r="T72" s="226"/>
      <c r="U72" s="143">
        <f t="shared" si="15"/>
        <v>0</v>
      </c>
      <c r="V72" s="136">
        <v>1</v>
      </c>
      <c r="W72" s="49"/>
      <c r="X72" s="49"/>
      <c r="Y72" s="16"/>
      <c r="Z72" s="16"/>
      <c r="AA72" s="167" t="str">
        <f>+$A$1</f>
        <v>Мектеп</v>
      </c>
      <c r="AB72" s="16"/>
      <c r="AC72" s="16"/>
      <c r="AD72" s="157"/>
      <c r="AE72" s="14">
        <f>IF(W72="",0,1)</f>
        <v>0</v>
      </c>
      <c r="AF72" s="136">
        <v>1</v>
      </c>
      <c r="AG72" s="49"/>
      <c r="AH72" s="49"/>
      <c r="AI72" s="16"/>
      <c r="AJ72" s="16"/>
      <c r="AK72" s="167" t="str">
        <f>+$A$1</f>
        <v>Мектеп</v>
      </c>
      <c r="AL72" s="16"/>
      <c r="AM72" s="16"/>
      <c r="AN72" s="157"/>
      <c r="AO72" s="15">
        <f>IF(AG72="",0,1)</f>
        <v>0</v>
      </c>
    </row>
    <row r="73" spans="1:41" ht="14.1" customHeight="1">
      <c r="A73" s="137">
        <v>20</v>
      </c>
      <c r="B73" s="16"/>
      <c r="C73" s="130"/>
      <c r="D73" s="24"/>
      <c r="E73" s="49"/>
      <c r="F73" s="167" t="str">
        <f t="shared" si="12"/>
        <v>Мектеп</v>
      </c>
      <c r="G73" s="16"/>
      <c r="H73" s="49" t="s">
        <v>4</v>
      </c>
      <c r="I73" s="226"/>
      <c r="J73" s="13">
        <f t="shared" si="9"/>
        <v>0</v>
      </c>
      <c r="K73" s="13"/>
      <c r="L73" s="136">
        <v>20</v>
      </c>
      <c r="M73" s="16"/>
      <c r="N73" s="49"/>
      <c r="O73" s="24"/>
      <c r="P73" s="16"/>
      <c r="Q73" s="167" t="str">
        <f t="shared" si="10"/>
        <v>Мектеп</v>
      </c>
      <c r="R73" s="16"/>
      <c r="S73" s="16"/>
      <c r="T73" s="226"/>
      <c r="U73" s="143">
        <f t="shared" si="15"/>
        <v>0</v>
      </c>
      <c r="V73" s="137">
        <v>2</v>
      </c>
      <c r="W73" s="49"/>
      <c r="X73" s="49"/>
      <c r="Y73" s="49"/>
      <c r="Z73" s="49"/>
      <c r="AA73" s="171" t="str">
        <f>+$A$1</f>
        <v>Мектеп</v>
      </c>
      <c r="AB73" s="49"/>
      <c r="AC73" s="49"/>
      <c r="AD73" s="157"/>
      <c r="AE73" s="14">
        <f>IF(W73="",0,1)</f>
        <v>0</v>
      </c>
      <c r="AF73" s="137">
        <v>2</v>
      </c>
      <c r="AG73" s="49"/>
      <c r="AH73" s="49"/>
      <c r="AI73" s="49"/>
      <c r="AJ73" s="49"/>
      <c r="AK73" s="167" t="str">
        <f>+$A$1</f>
        <v>Мектеп</v>
      </c>
      <c r="AL73" s="49"/>
      <c r="AM73" s="49"/>
      <c r="AN73" s="157"/>
      <c r="AO73" s="15">
        <f>IF(AG73="",0,1)</f>
        <v>0</v>
      </c>
    </row>
    <row r="74" spans="1:41" ht="14.1" customHeight="1">
      <c r="A74" s="137">
        <v>21</v>
      </c>
      <c r="B74" s="16"/>
      <c r="C74" s="130"/>
      <c r="D74" s="24"/>
      <c r="E74" s="49"/>
      <c r="F74" s="167" t="str">
        <f t="shared" si="12"/>
        <v>Мектеп</v>
      </c>
      <c r="G74" s="16"/>
      <c r="H74" s="49" t="s">
        <v>4</v>
      </c>
      <c r="I74" s="226"/>
      <c r="J74" s="13">
        <f t="shared" si="9"/>
        <v>0</v>
      </c>
      <c r="K74" s="13"/>
      <c r="L74" s="12"/>
      <c r="M74" s="126" t="str">
        <f>IF(N74=движ!D54,".","Девочки не правильно")</f>
        <v>.</v>
      </c>
      <c r="N74" s="126">
        <f>SUMIF(N54:N73,"Қ",U54:U73)</f>
        <v>0</v>
      </c>
      <c r="O74" s="12"/>
      <c r="P74" s="170">
        <f>IF(U53=движ!C54,,"Число выбывших уч-ся не соттветствует движению")</f>
        <v>0</v>
      </c>
      <c r="Q74" s="86"/>
      <c r="R74" s="86"/>
      <c r="S74" s="11"/>
      <c r="T74" s="11"/>
      <c r="U74" s="143"/>
      <c r="V74" s="137">
        <v>3</v>
      </c>
      <c r="W74" s="49"/>
      <c r="X74" s="49"/>
      <c r="Y74" s="49"/>
      <c r="Z74" s="49"/>
      <c r="AA74" s="171" t="str">
        <f>+$A$1</f>
        <v>Мектеп</v>
      </c>
      <c r="AB74" s="49"/>
      <c r="AC74" s="49"/>
      <c r="AD74" s="157"/>
      <c r="AE74" s="14">
        <f>IF(W74="",0,1)</f>
        <v>0</v>
      </c>
      <c r="AF74" s="48"/>
      <c r="AG74" s="92"/>
      <c r="AH74" s="92"/>
      <c r="AI74" s="92"/>
      <c r="AJ74" s="92"/>
      <c r="AK74" s="139"/>
      <c r="AL74" s="92"/>
      <c r="AM74" s="92"/>
      <c r="AN74" s="92"/>
    </row>
    <row r="75" spans="1:41" ht="14.1" customHeight="1">
      <c r="A75" s="136">
        <v>22</v>
      </c>
      <c r="B75" s="16"/>
      <c r="C75" s="130"/>
      <c r="D75" s="24"/>
      <c r="E75" s="49"/>
      <c r="F75" s="167" t="str">
        <f t="shared" si="12"/>
        <v>Мектеп</v>
      </c>
      <c r="G75" s="16"/>
      <c r="H75" s="16" t="s">
        <v>4</v>
      </c>
      <c r="I75" s="226"/>
      <c r="J75" s="13">
        <f t="shared" si="9"/>
        <v>0</v>
      </c>
      <c r="K75" s="13"/>
      <c r="L75" s="3" t="s">
        <v>98</v>
      </c>
      <c r="U75" s="143"/>
      <c r="V75" s="137">
        <v>4</v>
      </c>
      <c r="W75" s="49"/>
      <c r="X75" s="49"/>
      <c r="Y75" s="49"/>
      <c r="Z75" s="49"/>
      <c r="AA75" s="171" t="str">
        <f>+$A$1</f>
        <v>Мектеп</v>
      </c>
      <c r="AB75" s="49"/>
      <c r="AC75" s="49"/>
      <c r="AD75" s="157"/>
      <c r="AE75" s="14">
        <f>IF(W75="",0,1)</f>
        <v>0</v>
      </c>
      <c r="AF75" s="48"/>
      <c r="AG75" s="126" t="str">
        <f>IF(AH75=движ!D62,".","Девочки не правильно")</f>
        <v>.</v>
      </c>
      <c r="AH75" s="126">
        <f>SUMIF(AH72:AH73,"Қ",AO72:AO73)</f>
        <v>0</v>
      </c>
      <c r="AJ75" s="170">
        <f>IF(AO71=движ!C64,,"Число выбывших уч-ся не соттветствует движению")</f>
        <v>0</v>
      </c>
      <c r="AK75" s="86"/>
      <c r="AL75" s="92"/>
      <c r="AM75" s="92"/>
      <c r="AN75" s="92"/>
    </row>
    <row r="76" spans="1:41" ht="14.1" customHeight="1">
      <c r="A76" s="137">
        <v>23</v>
      </c>
      <c r="B76" s="49"/>
      <c r="C76" s="130"/>
      <c r="D76" s="26"/>
      <c r="E76" s="49"/>
      <c r="F76" s="167" t="str">
        <f t="shared" si="12"/>
        <v>Мектеп</v>
      </c>
      <c r="G76" s="16"/>
      <c r="H76" s="49" t="s">
        <v>4</v>
      </c>
      <c r="I76" s="226"/>
      <c r="J76" s="13">
        <f t="shared" si="9"/>
        <v>0</v>
      </c>
      <c r="K76" s="13"/>
      <c r="U76" s="143"/>
      <c r="V76" s="137">
        <v>5</v>
      </c>
      <c r="W76" s="49"/>
      <c r="X76" s="49"/>
      <c r="Y76" s="49"/>
      <c r="Z76" s="49"/>
      <c r="AA76" s="171" t="str">
        <f>+$A$1</f>
        <v>Мектеп</v>
      </c>
      <c r="AB76" s="49"/>
      <c r="AC76" s="49"/>
      <c r="AD76" s="157"/>
      <c r="AE76" s="14">
        <f>IF(W76="",0,1)</f>
        <v>0</v>
      </c>
      <c r="AF76" s="3" t="s">
        <v>95</v>
      </c>
    </row>
    <row r="77" spans="1:41" ht="14.1" customHeight="1">
      <c r="A77" s="137">
        <v>24</v>
      </c>
      <c r="B77" s="49"/>
      <c r="C77" s="130"/>
      <c r="D77" s="26"/>
      <c r="E77" s="49"/>
      <c r="F77" s="167" t="str">
        <f t="shared" si="12"/>
        <v>Мектеп</v>
      </c>
      <c r="G77" s="16"/>
      <c r="H77" s="49" t="s">
        <v>4</v>
      </c>
      <c r="I77" s="226"/>
      <c r="J77" s="13">
        <f t="shared" si="9"/>
        <v>0</v>
      </c>
      <c r="K77" s="13"/>
      <c r="L77" s="219" t="s">
        <v>2</v>
      </c>
      <c r="M77" s="219" t="s">
        <v>3</v>
      </c>
      <c r="N77" s="219" t="s">
        <v>179</v>
      </c>
      <c r="O77" s="219" t="s">
        <v>207</v>
      </c>
      <c r="P77" s="219" t="s">
        <v>176</v>
      </c>
      <c r="Q77" s="219" t="s">
        <v>177</v>
      </c>
      <c r="R77" s="219" t="s">
        <v>178</v>
      </c>
      <c r="S77" s="219" t="s">
        <v>208</v>
      </c>
      <c r="T77" s="224" t="s">
        <v>183</v>
      </c>
      <c r="U77" s="143">
        <f>SUM(U78:U98)</f>
        <v>0</v>
      </c>
      <c r="W77" s="126" t="str">
        <f>IF(X77=движ!D58,".","Девочки не правильно")</f>
        <v>.</v>
      </c>
      <c r="X77" s="126">
        <f>SUMIF(X72:X76,"Қ",AE72:AE76)</f>
        <v>0</v>
      </c>
      <c r="Z77" s="87">
        <f>IF(AE71=движ!C58,,"Число выбывших уч-ся не соттветствует движению")</f>
        <v>0</v>
      </c>
      <c r="AA77" s="87"/>
      <c r="AB77" s="87"/>
    </row>
    <row r="78" spans="1:41" ht="14.1" customHeight="1">
      <c r="A78" s="136">
        <v>25</v>
      </c>
      <c r="B78" s="16"/>
      <c r="C78" s="130"/>
      <c r="D78" s="24"/>
      <c r="E78" s="49"/>
      <c r="F78" s="167" t="str">
        <f t="shared" si="12"/>
        <v>Мектеп</v>
      </c>
      <c r="G78" s="16"/>
      <c r="H78" s="16" t="s">
        <v>4</v>
      </c>
      <c r="I78" s="226"/>
      <c r="J78" s="13">
        <f t="shared" si="9"/>
        <v>0</v>
      </c>
      <c r="K78" s="13"/>
      <c r="L78" s="136">
        <v>1</v>
      </c>
      <c r="M78" s="49"/>
      <c r="N78" s="49"/>
      <c r="O78" s="24"/>
      <c r="P78" s="16"/>
      <c r="Q78" s="167" t="str">
        <f t="shared" ref="Q78:Q92" si="16">+$A$1</f>
        <v>Мектеп</v>
      </c>
      <c r="R78" s="16"/>
      <c r="S78" s="16"/>
      <c r="T78" s="226"/>
      <c r="U78" s="143">
        <f t="shared" ref="U78:U92" si="17">IF(M78="",0,1)</f>
        <v>0</v>
      </c>
      <c r="V78" s="3" t="s">
        <v>90</v>
      </c>
      <c r="AF78" s="219" t="s">
        <v>2</v>
      </c>
      <c r="AG78" s="219" t="s">
        <v>3</v>
      </c>
      <c r="AH78" s="219" t="s">
        <v>179</v>
      </c>
      <c r="AI78" s="219" t="s">
        <v>207</v>
      </c>
      <c r="AJ78" s="219" t="s">
        <v>176</v>
      </c>
      <c r="AK78" s="219" t="s">
        <v>177</v>
      </c>
      <c r="AL78" s="219" t="s">
        <v>178</v>
      </c>
      <c r="AM78" s="219" t="s">
        <v>6</v>
      </c>
      <c r="AN78" s="224" t="s">
        <v>183</v>
      </c>
      <c r="AO78" s="82">
        <f>SUM(AO79:AO81)</f>
        <v>0</v>
      </c>
    </row>
    <row r="79" spans="1:41" ht="14.1" customHeight="1">
      <c r="A79" s="137">
        <v>26</v>
      </c>
      <c r="B79" s="49"/>
      <c r="C79" s="130"/>
      <c r="D79" s="26"/>
      <c r="E79" s="49"/>
      <c r="F79" s="167" t="str">
        <f t="shared" si="12"/>
        <v>Мектеп</v>
      </c>
      <c r="G79" s="16"/>
      <c r="H79" s="49" t="s">
        <v>4</v>
      </c>
      <c r="I79" s="226"/>
      <c r="J79" s="13">
        <f t="shared" si="9"/>
        <v>0</v>
      </c>
      <c r="K79" s="13"/>
      <c r="L79" s="137">
        <v>2</v>
      </c>
      <c r="M79" s="49"/>
      <c r="N79" s="49"/>
      <c r="O79" s="26"/>
      <c r="P79" s="16"/>
      <c r="Q79" s="167" t="str">
        <f t="shared" si="16"/>
        <v>Мектеп</v>
      </c>
      <c r="R79" s="16"/>
      <c r="S79" s="16"/>
      <c r="T79" s="226"/>
      <c r="U79" s="143">
        <f t="shared" si="17"/>
        <v>0</v>
      </c>
      <c r="AE79" s="14"/>
      <c r="AF79" s="147">
        <v>1</v>
      </c>
      <c r="AG79" s="49"/>
      <c r="AH79" s="49"/>
      <c r="AI79" s="49"/>
      <c r="AJ79" s="49"/>
      <c r="AK79" s="167" t="str">
        <f>+$A$1</f>
        <v>Мектеп</v>
      </c>
      <c r="AL79" s="49"/>
      <c r="AM79" s="49"/>
      <c r="AN79" s="157"/>
      <c r="AO79" s="15">
        <f>IF(AG79="",0,1)</f>
        <v>0</v>
      </c>
    </row>
    <row r="80" spans="1:41" ht="14.1" customHeight="1">
      <c r="A80" s="137">
        <v>27</v>
      </c>
      <c r="B80" s="49"/>
      <c r="C80" s="130"/>
      <c r="D80" s="26"/>
      <c r="E80" s="49"/>
      <c r="F80" s="167" t="str">
        <f t="shared" si="12"/>
        <v>Мектеп</v>
      </c>
      <c r="G80" s="16"/>
      <c r="H80" s="49" t="s">
        <v>4</v>
      </c>
      <c r="I80" s="226"/>
      <c r="J80" s="13">
        <f t="shared" si="9"/>
        <v>0</v>
      </c>
      <c r="K80" s="13"/>
      <c r="L80" s="137">
        <v>3</v>
      </c>
      <c r="M80" s="49"/>
      <c r="N80" s="49"/>
      <c r="O80" s="26"/>
      <c r="P80" s="49"/>
      <c r="Q80" s="167" t="str">
        <f t="shared" si="16"/>
        <v>Мектеп</v>
      </c>
      <c r="R80" s="49"/>
      <c r="S80" s="16"/>
      <c r="T80" s="226"/>
      <c r="U80" s="143">
        <f t="shared" si="17"/>
        <v>0</v>
      </c>
      <c r="V80" s="219" t="s">
        <v>2</v>
      </c>
      <c r="W80" s="219" t="s">
        <v>3</v>
      </c>
      <c r="X80" s="219" t="s">
        <v>179</v>
      </c>
      <c r="Y80" s="220" t="s">
        <v>207</v>
      </c>
      <c r="Z80" s="219" t="s">
        <v>176</v>
      </c>
      <c r="AA80" s="219" t="s">
        <v>177</v>
      </c>
      <c r="AB80" s="219" t="s">
        <v>178</v>
      </c>
      <c r="AC80" s="219" t="s">
        <v>6</v>
      </c>
      <c r="AD80" s="221" t="s">
        <v>183</v>
      </c>
      <c r="AE80" s="14">
        <f>SUM(AE81:AE85)</f>
        <v>0</v>
      </c>
      <c r="AF80" s="147">
        <v>2</v>
      </c>
      <c r="AG80" s="49"/>
      <c r="AH80" s="49"/>
      <c r="AI80" s="49"/>
      <c r="AJ80" s="49"/>
      <c r="AK80" s="167" t="str">
        <f>+$A$1</f>
        <v>Мектеп</v>
      </c>
      <c r="AL80" s="49"/>
      <c r="AM80" s="49"/>
      <c r="AN80" s="157"/>
      <c r="AO80" s="15">
        <f>IF(AG80="",0,1)</f>
        <v>0</v>
      </c>
    </row>
    <row r="81" spans="1:41" ht="14.1" customHeight="1">
      <c r="A81" s="136">
        <v>28</v>
      </c>
      <c r="B81" s="16"/>
      <c r="C81" s="130"/>
      <c r="D81" s="24"/>
      <c r="E81" s="49"/>
      <c r="F81" s="167" t="str">
        <f t="shared" si="12"/>
        <v>Мектеп</v>
      </c>
      <c r="G81" s="16"/>
      <c r="H81" s="16" t="s">
        <v>4</v>
      </c>
      <c r="I81" s="226"/>
      <c r="J81" s="13">
        <f t="shared" si="9"/>
        <v>0</v>
      </c>
      <c r="K81" s="13"/>
      <c r="L81" s="137">
        <v>4</v>
      </c>
      <c r="M81" s="49"/>
      <c r="N81" s="49"/>
      <c r="O81" s="26"/>
      <c r="P81" s="49"/>
      <c r="Q81" s="167" t="str">
        <f t="shared" si="16"/>
        <v>Мектеп</v>
      </c>
      <c r="R81" s="49"/>
      <c r="S81" s="16"/>
      <c r="T81" s="226"/>
      <c r="U81" s="143">
        <f t="shared" si="17"/>
        <v>0</v>
      </c>
      <c r="V81" s="144">
        <v>1</v>
      </c>
      <c r="W81" s="174"/>
      <c r="X81" s="49"/>
      <c r="Y81" s="16"/>
      <c r="Z81" s="16"/>
      <c r="AA81" s="167" t="str">
        <f>+$A$1</f>
        <v>Мектеп</v>
      </c>
      <c r="AB81" s="16"/>
      <c r="AC81" s="16"/>
      <c r="AD81" s="157"/>
      <c r="AE81" s="14">
        <f>IF(W81="",0,1)</f>
        <v>0</v>
      </c>
      <c r="AF81" s="147">
        <v>3</v>
      </c>
      <c r="AG81" s="49"/>
      <c r="AH81" s="49"/>
      <c r="AI81" s="49"/>
      <c r="AJ81" s="49"/>
      <c r="AK81" s="167" t="str">
        <f>+$A$1</f>
        <v>Мектеп</v>
      </c>
      <c r="AL81" s="49"/>
      <c r="AM81" s="49"/>
      <c r="AN81" s="157"/>
      <c r="AO81" s="15">
        <f>IF(AG81="",0,1)</f>
        <v>0</v>
      </c>
    </row>
    <row r="82" spans="1:41" ht="14.1" customHeight="1">
      <c r="A82" s="137">
        <v>29</v>
      </c>
      <c r="B82" s="49"/>
      <c r="C82" s="130"/>
      <c r="D82" s="26"/>
      <c r="E82" s="49"/>
      <c r="F82" s="167" t="str">
        <f t="shared" si="12"/>
        <v>Мектеп</v>
      </c>
      <c r="G82" s="16"/>
      <c r="H82" s="49" t="s">
        <v>4</v>
      </c>
      <c r="I82" s="226"/>
      <c r="J82" s="13">
        <f t="shared" si="9"/>
        <v>0</v>
      </c>
      <c r="K82" s="13"/>
      <c r="L82" s="137">
        <v>5</v>
      </c>
      <c r="M82" s="49"/>
      <c r="N82" s="49"/>
      <c r="O82" s="26"/>
      <c r="P82" s="49"/>
      <c r="Q82" s="167" t="str">
        <f t="shared" si="16"/>
        <v>Мектеп</v>
      </c>
      <c r="R82" s="49"/>
      <c r="S82" s="16"/>
      <c r="T82" s="226"/>
      <c r="U82" s="143">
        <f t="shared" si="17"/>
        <v>0</v>
      </c>
      <c r="V82" s="147">
        <v>2</v>
      </c>
      <c r="W82" s="49"/>
      <c r="X82" s="49"/>
      <c r="Y82" s="49"/>
      <c r="Z82" s="49"/>
      <c r="AA82" s="171" t="str">
        <f>+$A$1</f>
        <v>Мектеп</v>
      </c>
      <c r="AB82" s="49"/>
      <c r="AC82" s="49"/>
      <c r="AD82" s="157"/>
      <c r="AE82" s="14">
        <f>IF(W82="",0,1)</f>
        <v>0</v>
      </c>
      <c r="AG82" s="126" t="str">
        <f>IF(AH82=движ!D65,".","Девочки не правильно")</f>
        <v>.</v>
      </c>
      <c r="AH82" s="126">
        <f>SUMIF(AH79:AH81,"Қ",AO79:AO81)</f>
        <v>0</v>
      </c>
      <c r="AJ82" s="170">
        <f>IF(AO78=движ!C65,,"Число выбывших уч-ся не соттветствует движению")</f>
        <v>0</v>
      </c>
      <c r="AK82" s="86"/>
      <c r="AL82" s="86"/>
    </row>
    <row r="83" spans="1:41" ht="14.1" customHeight="1">
      <c r="A83" s="137">
        <v>30</v>
      </c>
      <c r="B83" s="49"/>
      <c r="C83" s="130"/>
      <c r="D83" s="26"/>
      <c r="E83" s="49"/>
      <c r="F83" s="167" t="str">
        <f t="shared" si="12"/>
        <v>Мектеп</v>
      </c>
      <c r="G83" s="16"/>
      <c r="H83" s="49" t="s">
        <v>4</v>
      </c>
      <c r="I83" s="226"/>
      <c r="J83" s="13">
        <f t="shared" si="9"/>
        <v>0</v>
      </c>
      <c r="K83" s="13"/>
      <c r="L83" s="136">
        <v>6</v>
      </c>
      <c r="M83" s="49"/>
      <c r="N83" s="49"/>
      <c r="O83" s="26"/>
      <c r="P83" s="49"/>
      <c r="Q83" s="167" t="str">
        <f t="shared" si="16"/>
        <v>Мектеп</v>
      </c>
      <c r="R83" s="49"/>
      <c r="S83" s="16"/>
      <c r="T83" s="226"/>
      <c r="U83" s="143">
        <f t="shared" si="17"/>
        <v>0</v>
      </c>
      <c r="V83" s="147">
        <v>3</v>
      </c>
      <c r="W83" s="49"/>
      <c r="X83" s="49"/>
      <c r="Y83" s="49"/>
      <c r="Z83" s="49"/>
      <c r="AA83" s="171" t="str">
        <f>+$A$1</f>
        <v>Мектеп</v>
      </c>
      <c r="AB83" s="49"/>
      <c r="AC83" s="49"/>
      <c r="AD83" s="157"/>
      <c r="AE83" s="14">
        <f>IF(W83="",0,1)</f>
        <v>0</v>
      </c>
      <c r="AF83" s="3" t="s">
        <v>96</v>
      </c>
    </row>
    <row r="84" spans="1:41" ht="14.1" customHeight="1">
      <c r="A84" s="136">
        <v>31</v>
      </c>
      <c r="B84" s="16"/>
      <c r="C84" s="130"/>
      <c r="D84" s="24"/>
      <c r="E84" s="49"/>
      <c r="F84" s="167" t="str">
        <f t="shared" si="12"/>
        <v>Мектеп</v>
      </c>
      <c r="G84" s="16"/>
      <c r="H84" s="16" t="s">
        <v>4</v>
      </c>
      <c r="I84" s="226"/>
      <c r="J84" s="13">
        <f t="shared" si="9"/>
        <v>0</v>
      </c>
      <c r="K84" s="13"/>
      <c r="L84" s="137">
        <v>7</v>
      </c>
      <c r="M84" s="49"/>
      <c r="N84" s="49"/>
      <c r="O84" s="26"/>
      <c r="P84" s="49"/>
      <c r="Q84" s="167" t="str">
        <f t="shared" si="16"/>
        <v>Мектеп</v>
      </c>
      <c r="R84" s="49"/>
      <c r="S84" s="16"/>
      <c r="T84" s="226"/>
      <c r="U84" s="143">
        <f t="shared" si="17"/>
        <v>0</v>
      </c>
      <c r="V84" s="147">
        <v>4</v>
      </c>
      <c r="W84" s="49"/>
      <c r="X84" s="49"/>
      <c r="Y84" s="49"/>
      <c r="Z84" s="49"/>
      <c r="AA84" s="171" t="str">
        <f>+$A$1</f>
        <v>Мектеп</v>
      </c>
      <c r="AB84" s="49"/>
      <c r="AC84" s="49"/>
      <c r="AD84" s="157"/>
      <c r="AE84" s="14">
        <f>IF(W84="",0,1)</f>
        <v>0</v>
      </c>
    </row>
    <row r="85" spans="1:41" ht="14.1" customHeight="1">
      <c r="A85" s="137">
        <v>32</v>
      </c>
      <c r="B85" s="49"/>
      <c r="C85" s="130"/>
      <c r="D85" s="26"/>
      <c r="E85" s="49"/>
      <c r="F85" s="167" t="str">
        <f t="shared" si="12"/>
        <v>Мектеп</v>
      </c>
      <c r="G85" s="16"/>
      <c r="H85" s="49" t="s">
        <v>4</v>
      </c>
      <c r="I85" s="226"/>
      <c r="J85" s="13">
        <f t="shared" si="9"/>
        <v>0</v>
      </c>
      <c r="K85" s="13"/>
      <c r="L85" s="136">
        <v>8</v>
      </c>
      <c r="M85" s="49"/>
      <c r="N85" s="49"/>
      <c r="O85" s="26"/>
      <c r="P85" s="49"/>
      <c r="Q85" s="167" t="str">
        <f t="shared" si="16"/>
        <v>Мектеп</v>
      </c>
      <c r="R85" s="49"/>
      <c r="S85" s="16"/>
      <c r="T85" s="226"/>
      <c r="U85" s="143">
        <f t="shared" si="17"/>
        <v>0</v>
      </c>
      <c r="V85" s="147">
        <v>5</v>
      </c>
      <c r="W85" s="49"/>
      <c r="X85" s="49"/>
      <c r="Y85" s="49"/>
      <c r="Z85" s="49"/>
      <c r="AA85" s="171" t="str">
        <f>+$A$1</f>
        <v>Мектеп</v>
      </c>
      <c r="AB85" s="49"/>
      <c r="AC85" s="49"/>
      <c r="AD85" s="157"/>
      <c r="AE85" s="14">
        <f>IF(W85="",0,1)</f>
        <v>0</v>
      </c>
      <c r="AF85" s="219" t="s">
        <v>2</v>
      </c>
      <c r="AG85" s="219" t="s">
        <v>3</v>
      </c>
      <c r="AH85" s="219" t="s">
        <v>179</v>
      </c>
      <c r="AI85" s="219" t="s">
        <v>207</v>
      </c>
      <c r="AJ85" s="219" t="s">
        <v>176</v>
      </c>
      <c r="AK85" s="219" t="s">
        <v>177</v>
      </c>
      <c r="AL85" s="219" t="s">
        <v>178</v>
      </c>
      <c r="AM85" s="219" t="s">
        <v>6</v>
      </c>
      <c r="AN85" s="224" t="s">
        <v>183</v>
      </c>
      <c r="AO85" s="82">
        <f>SUM(AO86:AO87)</f>
        <v>0</v>
      </c>
    </row>
    <row r="86" spans="1:41" ht="14.1" customHeight="1">
      <c r="A86" s="137">
        <v>33</v>
      </c>
      <c r="B86" s="49"/>
      <c r="C86" s="130"/>
      <c r="D86" s="26"/>
      <c r="E86" s="49"/>
      <c r="F86" s="167" t="str">
        <f t="shared" si="12"/>
        <v>Мектеп</v>
      </c>
      <c r="G86" s="16"/>
      <c r="H86" s="49" t="s">
        <v>4</v>
      </c>
      <c r="I86" s="226"/>
      <c r="J86" s="13">
        <f t="shared" si="9"/>
        <v>0</v>
      </c>
      <c r="K86" s="13"/>
      <c r="L86" s="137">
        <v>9</v>
      </c>
      <c r="M86" s="49"/>
      <c r="N86" s="49"/>
      <c r="O86" s="26"/>
      <c r="P86" s="49"/>
      <c r="Q86" s="167" t="str">
        <f t="shared" si="16"/>
        <v>Мектеп</v>
      </c>
      <c r="R86" s="49"/>
      <c r="S86" s="16"/>
      <c r="T86" s="226"/>
      <c r="U86" s="143">
        <f t="shared" si="17"/>
        <v>0</v>
      </c>
      <c r="W86" s="126" t="str">
        <f>IF(X86=движ!D59,".","Девочки не правильно")</f>
        <v>.</v>
      </c>
      <c r="X86" s="126">
        <f>SUMIF(X81:X85,"Қ",AE81:AE85)</f>
        <v>0</v>
      </c>
      <c r="Z86" s="87">
        <f>IF(AE80=движ!C59,,"Число выбывших уч-ся не соттветствует движению")</f>
        <v>0</v>
      </c>
      <c r="AA86" s="87"/>
      <c r="AB86" s="87"/>
      <c r="AF86" s="137">
        <v>1</v>
      </c>
      <c r="AG86" s="49"/>
      <c r="AH86" s="49"/>
      <c r="AI86" s="49"/>
      <c r="AJ86" s="49"/>
      <c r="AK86" s="167" t="str">
        <f>+$A$1</f>
        <v>Мектеп</v>
      </c>
      <c r="AL86" s="49"/>
      <c r="AM86" s="49"/>
      <c r="AN86" s="157"/>
      <c r="AO86" s="15">
        <f>IF(AG86="",0,1)</f>
        <v>0</v>
      </c>
    </row>
    <row r="87" spans="1:41" ht="14.1" customHeight="1">
      <c r="A87" s="136">
        <v>34</v>
      </c>
      <c r="B87" s="16"/>
      <c r="C87" s="130"/>
      <c r="D87" s="24"/>
      <c r="E87" s="49"/>
      <c r="F87" s="167" t="str">
        <f t="shared" si="12"/>
        <v>Мектеп</v>
      </c>
      <c r="G87" s="16"/>
      <c r="H87" s="16" t="s">
        <v>4</v>
      </c>
      <c r="I87" s="226"/>
      <c r="J87" s="13">
        <f t="shared" si="9"/>
        <v>0</v>
      </c>
      <c r="K87" s="13"/>
      <c r="L87" s="136">
        <v>10</v>
      </c>
      <c r="M87" s="49"/>
      <c r="N87" s="49"/>
      <c r="O87" s="26"/>
      <c r="P87" s="49"/>
      <c r="Q87" s="167" t="str">
        <f t="shared" si="16"/>
        <v>Мектеп</v>
      </c>
      <c r="R87" s="49"/>
      <c r="S87" s="16"/>
      <c r="T87" s="226"/>
      <c r="U87" s="143">
        <f t="shared" si="17"/>
        <v>0</v>
      </c>
      <c r="V87" s="268" t="s">
        <v>93</v>
      </c>
      <c r="W87" s="268"/>
      <c r="X87" s="268"/>
      <c r="Y87" s="268"/>
      <c r="Z87" s="268"/>
      <c r="AA87" s="268"/>
      <c r="AB87" s="268"/>
      <c r="AC87" s="268"/>
      <c r="AD87" s="138"/>
      <c r="AE87" s="82"/>
      <c r="AF87" s="137">
        <v>2</v>
      </c>
      <c r="AG87" s="49"/>
      <c r="AH87" s="49"/>
      <c r="AI87" s="49"/>
      <c r="AJ87" s="49"/>
      <c r="AK87" s="167" t="str">
        <f>+$A$1</f>
        <v>Мектеп</v>
      </c>
      <c r="AL87" s="49"/>
      <c r="AM87" s="49"/>
      <c r="AN87" s="157"/>
      <c r="AO87" s="15">
        <f>IF(AG87="",0,1)</f>
        <v>0</v>
      </c>
    </row>
    <row r="88" spans="1:41" ht="14.1" customHeight="1">
      <c r="A88" s="137">
        <v>35</v>
      </c>
      <c r="B88" s="49"/>
      <c r="C88" s="130"/>
      <c r="D88" s="26"/>
      <c r="E88" s="49"/>
      <c r="F88" s="167" t="str">
        <f t="shared" si="12"/>
        <v>Мектеп</v>
      </c>
      <c r="G88" s="16"/>
      <c r="H88" s="49" t="s">
        <v>4</v>
      </c>
      <c r="I88" s="226"/>
      <c r="J88" s="13">
        <f t="shared" si="9"/>
        <v>0</v>
      </c>
      <c r="K88" s="13"/>
      <c r="L88" s="137">
        <v>11</v>
      </c>
      <c r="M88" s="49"/>
      <c r="N88" s="49"/>
      <c r="O88" s="26"/>
      <c r="P88" s="49"/>
      <c r="Q88" s="167" t="str">
        <f t="shared" si="16"/>
        <v>Мектеп</v>
      </c>
      <c r="R88" s="49"/>
      <c r="S88" s="16"/>
      <c r="T88" s="226"/>
      <c r="U88" s="143">
        <f t="shared" si="17"/>
        <v>0</v>
      </c>
      <c r="AE88" s="82"/>
      <c r="AG88" s="126" t="str">
        <f>IF(AH88=движ!D66,".","Девочки не правильно")</f>
        <v>.</v>
      </c>
      <c r="AH88" s="126">
        <f>SUMIF(AH86:AH87,"Қ",AO86:AO87)</f>
        <v>0</v>
      </c>
      <c r="AJ88" s="170">
        <f>IF(AO85=движ!C66,,"Число выбывших уч-ся не соттветствует движению")</f>
        <v>0</v>
      </c>
      <c r="AK88" s="86"/>
      <c r="AL88" s="86"/>
    </row>
    <row r="89" spans="1:41" ht="14.1" customHeight="1">
      <c r="A89" s="137">
        <v>36</v>
      </c>
      <c r="B89" s="49"/>
      <c r="C89" s="130"/>
      <c r="D89" s="26"/>
      <c r="E89" s="49"/>
      <c r="F89" s="167" t="str">
        <f t="shared" si="12"/>
        <v>Мектеп</v>
      </c>
      <c r="G89" s="16"/>
      <c r="H89" s="49" t="s">
        <v>4</v>
      </c>
      <c r="I89" s="226"/>
      <c r="J89" s="13">
        <f t="shared" si="9"/>
        <v>0</v>
      </c>
      <c r="K89" s="13"/>
      <c r="L89" s="136">
        <v>12</v>
      </c>
      <c r="M89" s="49"/>
      <c r="N89" s="49"/>
      <c r="O89" s="26"/>
      <c r="P89" s="49"/>
      <c r="Q89" s="167" t="str">
        <f t="shared" si="16"/>
        <v>Мектеп</v>
      </c>
      <c r="R89" s="49"/>
      <c r="S89" s="16"/>
      <c r="T89" s="226"/>
      <c r="U89" s="143">
        <f t="shared" si="17"/>
        <v>0</v>
      </c>
      <c r="V89" s="219" t="s">
        <v>2</v>
      </c>
      <c r="W89" s="219" t="s">
        <v>3</v>
      </c>
      <c r="X89" s="219" t="s">
        <v>179</v>
      </c>
      <c r="Y89" s="220" t="s">
        <v>207</v>
      </c>
      <c r="Z89" s="219" t="s">
        <v>176</v>
      </c>
      <c r="AA89" s="219" t="s">
        <v>177</v>
      </c>
      <c r="AB89" s="219" t="s">
        <v>178</v>
      </c>
      <c r="AC89" s="219" t="s">
        <v>6</v>
      </c>
      <c r="AD89" s="221" t="s">
        <v>183</v>
      </c>
      <c r="AE89" s="14">
        <f>SUM(AE90:AE93)</f>
        <v>0</v>
      </c>
      <c r="AF89" s="3" t="s">
        <v>97</v>
      </c>
    </row>
    <row r="90" spans="1:41" ht="14.1" customHeight="1">
      <c r="A90" s="136">
        <v>37</v>
      </c>
      <c r="B90" s="16"/>
      <c r="C90" s="130"/>
      <c r="D90" s="24"/>
      <c r="E90" s="49"/>
      <c r="F90" s="167" t="str">
        <f t="shared" si="12"/>
        <v>Мектеп</v>
      </c>
      <c r="G90" s="16"/>
      <c r="H90" s="16" t="s">
        <v>4</v>
      </c>
      <c r="I90" s="226"/>
      <c r="J90" s="13">
        <f t="shared" si="9"/>
        <v>0</v>
      </c>
      <c r="K90" s="13"/>
      <c r="L90" s="137">
        <v>13</v>
      </c>
      <c r="M90" s="49"/>
      <c r="N90" s="49"/>
      <c r="O90" s="26"/>
      <c r="P90" s="49"/>
      <c r="Q90" s="167" t="str">
        <f t="shared" si="16"/>
        <v>Мектеп</v>
      </c>
      <c r="R90" s="49"/>
      <c r="S90" s="16"/>
      <c r="T90" s="226"/>
      <c r="U90" s="143">
        <f t="shared" si="17"/>
        <v>0</v>
      </c>
      <c r="V90" s="136">
        <v>1</v>
      </c>
      <c r="W90" s="16"/>
      <c r="X90" s="49"/>
      <c r="Y90" s="16"/>
      <c r="Z90" s="16"/>
      <c r="AA90" s="167" t="str">
        <f>+$A$1</f>
        <v>Мектеп</v>
      </c>
      <c r="AB90" s="16"/>
      <c r="AC90" s="16"/>
      <c r="AD90" s="157"/>
      <c r="AE90" s="14">
        <f>IF(W90="",0,1)</f>
        <v>0</v>
      </c>
      <c r="AF90" s="219" t="s">
        <v>2</v>
      </c>
      <c r="AG90" s="219" t="s">
        <v>3</v>
      </c>
      <c r="AH90" s="219" t="s">
        <v>179</v>
      </c>
      <c r="AI90" s="219" t="s">
        <v>207</v>
      </c>
      <c r="AJ90" s="219" t="s">
        <v>176</v>
      </c>
      <c r="AK90" s="219" t="s">
        <v>177</v>
      </c>
      <c r="AL90" s="219" t="s">
        <v>178</v>
      </c>
      <c r="AM90" s="220" t="s">
        <v>211</v>
      </c>
      <c r="AN90" s="224" t="s">
        <v>183</v>
      </c>
      <c r="AO90" s="82">
        <f>SUM(AO91:AO95)</f>
        <v>0</v>
      </c>
    </row>
    <row r="91" spans="1:41" ht="14.1" customHeight="1">
      <c r="A91" s="137">
        <v>38</v>
      </c>
      <c r="B91" s="49"/>
      <c r="C91" s="130"/>
      <c r="D91" s="26"/>
      <c r="E91" s="49"/>
      <c r="F91" s="167" t="str">
        <f t="shared" si="12"/>
        <v>Мектеп</v>
      </c>
      <c r="G91" s="16"/>
      <c r="H91" s="49" t="s">
        <v>4</v>
      </c>
      <c r="I91" s="226"/>
      <c r="J91" s="13">
        <f t="shared" si="9"/>
        <v>0</v>
      </c>
      <c r="K91" s="13"/>
      <c r="L91" s="136">
        <v>14</v>
      </c>
      <c r="M91" s="49"/>
      <c r="N91" s="49"/>
      <c r="O91" s="26"/>
      <c r="P91" s="49"/>
      <c r="Q91" s="167" t="str">
        <f t="shared" si="16"/>
        <v>Мектеп</v>
      </c>
      <c r="R91" s="49"/>
      <c r="S91" s="16"/>
      <c r="T91" s="226"/>
      <c r="U91" s="143">
        <f t="shared" si="17"/>
        <v>0</v>
      </c>
      <c r="V91" s="137">
        <v>2</v>
      </c>
      <c r="W91" s="49"/>
      <c r="X91" s="49"/>
      <c r="Y91" s="49"/>
      <c r="Z91" s="49"/>
      <c r="AA91" s="167" t="str">
        <f>+$A$1</f>
        <v>Мектеп</v>
      </c>
      <c r="AB91" s="49"/>
      <c r="AC91" s="49"/>
      <c r="AD91" s="157"/>
      <c r="AE91" s="14">
        <f>IF(W91="",0,1)</f>
        <v>0</v>
      </c>
      <c r="AF91" s="147">
        <v>1</v>
      </c>
      <c r="AG91" s="49"/>
      <c r="AH91" s="49"/>
      <c r="AI91" s="49"/>
      <c r="AJ91" s="49"/>
      <c r="AK91" s="167" t="str">
        <f>+$A$1</f>
        <v>Мектеп</v>
      </c>
      <c r="AL91" s="49"/>
      <c r="AM91" s="49"/>
      <c r="AN91" s="157"/>
      <c r="AO91" s="15">
        <f>IF(AG91="",0,1)</f>
        <v>0</v>
      </c>
    </row>
    <row r="92" spans="1:41" ht="14.1" customHeight="1">
      <c r="A92" s="137">
        <v>39</v>
      </c>
      <c r="B92" s="49"/>
      <c r="C92" s="130"/>
      <c r="D92" s="26"/>
      <c r="E92" s="49"/>
      <c r="F92" s="167" t="str">
        <f t="shared" si="12"/>
        <v>Мектеп</v>
      </c>
      <c r="G92" s="16"/>
      <c r="H92" s="49" t="s">
        <v>4</v>
      </c>
      <c r="I92" s="226"/>
      <c r="J92" s="13">
        <f t="shared" si="9"/>
        <v>0</v>
      </c>
      <c r="K92" s="13"/>
      <c r="L92" s="137">
        <v>15</v>
      </c>
      <c r="M92" s="49"/>
      <c r="N92" s="49"/>
      <c r="O92" s="26"/>
      <c r="P92" s="49"/>
      <c r="Q92" s="167" t="str">
        <f t="shared" si="16"/>
        <v>Мектеп</v>
      </c>
      <c r="R92" s="49"/>
      <c r="S92" s="16"/>
      <c r="T92" s="226"/>
      <c r="U92" s="143">
        <f t="shared" si="17"/>
        <v>0</v>
      </c>
      <c r="V92" s="137">
        <v>3</v>
      </c>
      <c r="W92" s="49"/>
      <c r="X92" s="49"/>
      <c r="Y92" s="49"/>
      <c r="Z92" s="49"/>
      <c r="AA92" s="167" t="str">
        <f>+$A$1</f>
        <v>Мектеп</v>
      </c>
      <c r="AB92" s="49"/>
      <c r="AC92" s="49"/>
      <c r="AD92" s="157"/>
      <c r="AE92" s="14">
        <f>IF(W92="",0,1)</f>
        <v>0</v>
      </c>
      <c r="AF92" s="147">
        <v>2</v>
      </c>
      <c r="AG92" s="49"/>
      <c r="AH92" s="49"/>
      <c r="AI92" s="49"/>
      <c r="AJ92" s="49"/>
      <c r="AK92" s="167" t="str">
        <f>+$A$1</f>
        <v>Мектеп</v>
      </c>
      <c r="AL92" s="49"/>
      <c r="AM92" s="49"/>
      <c r="AN92" s="157"/>
      <c r="AO92" s="15">
        <f>IF(AG92="",0,1)</f>
        <v>0</v>
      </c>
    </row>
    <row r="93" spans="1:41" ht="14.1" customHeight="1">
      <c r="A93" s="12"/>
      <c r="B93" s="139"/>
      <c r="C93" s="177"/>
      <c r="D93" s="141"/>
      <c r="E93" s="92"/>
      <c r="F93" s="139"/>
      <c r="G93" s="139"/>
      <c r="H93" s="139"/>
      <c r="I93" s="139"/>
      <c r="J93" s="13"/>
      <c r="K93" s="13"/>
      <c r="L93" s="12"/>
      <c r="M93" s="92"/>
      <c r="N93" s="92"/>
      <c r="O93" s="95"/>
      <c r="P93" s="92"/>
      <c r="Q93" s="139"/>
      <c r="R93" s="92"/>
      <c r="S93" s="139"/>
      <c r="T93" s="139"/>
      <c r="U93" s="143"/>
      <c r="V93" s="137">
        <v>4</v>
      </c>
      <c r="W93" s="49"/>
      <c r="X93" s="49"/>
      <c r="Y93" s="49"/>
      <c r="Z93" s="49"/>
      <c r="AA93" s="167" t="str">
        <f>+$A$1</f>
        <v>Мектеп</v>
      </c>
      <c r="AB93" s="49"/>
      <c r="AC93" s="49"/>
      <c r="AD93" s="157"/>
      <c r="AE93" s="15">
        <f>IF(W93="",0,1)</f>
        <v>0</v>
      </c>
      <c r="AF93" s="147">
        <v>3</v>
      </c>
      <c r="AG93" s="49"/>
      <c r="AH93" s="49"/>
      <c r="AI93" s="49"/>
      <c r="AJ93" s="49"/>
      <c r="AK93" s="167" t="str">
        <f>+$A$1</f>
        <v>Мектеп</v>
      </c>
      <c r="AL93" s="49"/>
      <c r="AM93" s="49"/>
      <c r="AN93" s="157"/>
      <c r="AO93" s="15">
        <f>IF(AG93="",0,1)</f>
        <v>0</v>
      </c>
    </row>
    <row r="94" spans="1:41" ht="14.1" customHeight="1">
      <c r="B94" s="126"/>
      <c r="C94" s="178">
        <f>SUMIF(C54:C92,"Қ",J54:J92)</f>
        <v>0</v>
      </c>
      <c r="D94" s="89"/>
      <c r="E94" s="170">
        <f>IF(J53=движ!C53,,"Число выбывших уч-ся не соттветствует движению")</f>
        <v>0</v>
      </c>
      <c r="F94" s="86"/>
      <c r="G94" s="139"/>
      <c r="H94" s="92"/>
      <c r="I94" s="92"/>
      <c r="J94" s="13"/>
      <c r="K94" s="13"/>
      <c r="L94" s="48"/>
      <c r="M94" s="92"/>
      <c r="N94" s="92"/>
      <c r="O94" s="95"/>
      <c r="P94" s="92"/>
      <c r="Q94" s="139"/>
      <c r="R94" s="92"/>
      <c r="S94" s="139"/>
      <c r="T94" s="139"/>
      <c r="U94" s="143"/>
      <c r="V94" s="3"/>
      <c r="W94" s="126" t="str">
        <f>IF(X94=движ!D63,".","Девочки не правильно")</f>
        <v>.</v>
      </c>
      <c r="X94" s="126">
        <f>SUMIF(X90:X93,"Қ",AE90:AE93)</f>
        <v>0</v>
      </c>
      <c r="Z94" s="87">
        <f>IF(AE89=движ!C63,,"Число выбывших уч-ся не соттветствует движению")</f>
        <v>0</v>
      </c>
      <c r="AA94" s="87"/>
      <c r="AB94" s="87"/>
      <c r="AE94" s="82"/>
      <c r="AF94" s="147">
        <v>4</v>
      </c>
      <c r="AG94" s="49"/>
      <c r="AH94" s="49"/>
      <c r="AI94" s="49"/>
      <c r="AJ94" s="49"/>
      <c r="AK94" s="167" t="str">
        <f>+$A$1</f>
        <v>Мектеп</v>
      </c>
      <c r="AL94" s="49"/>
      <c r="AM94" s="49"/>
      <c r="AN94" s="157"/>
      <c r="AO94" s="15">
        <f>IF(AG94="",0,1)</f>
        <v>0</v>
      </c>
    </row>
    <row r="95" spans="1:41" ht="14.1" customHeight="1">
      <c r="B95" s="126">
        <f>IF(C94=движ!D53,,"Число девочек не соттветствует движению")</f>
        <v>0</v>
      </c>
      <c r="C95" s="180"/>
      <c r="D95" s="89"/>
      <c r="E95" s="88"/>
      <c r="F95" s="88"/>
      <c r="G95" s="139"/>
      <c r="H95" s="92"/>
      <c r="I95" s="92"/>
      <c r="J95" s="13"/>
      <c r="K95" s="13"/>
      <c r="L95" s="12"/>
      <c r="M95" s="126" t="str">
        <f>IF(N95=движ!D55,".","Девочки не правильно")</f>
        <v>.</v>
      </c>
      <c r="N95" s="126">
        <f>SUMIF(N78:N92,"Қ",U78:U92)</f>
        <v>0</v>
      </c>
      <c r="O95" s="12"/>
      <c r="P95" s="170">
        <f>IF(U77=движ!C55,,"Число выбывших уч-ся не соттветствует движению")</f>
        <v>0</v>
      </c>
      <c r="Q95" s="86"/>
      <c r="R95" s="92"/>
      <c r="S95" s="139"/>
      <c r="T95" s="139"/>
      <c r="U95" s="143"/>
      <c r="V95" s="145"/>
      <c r="W95" s="85"/>
      <c r="X95" s="85"/>
      <c r="Y95" s="85"/>
      <c r="Z95" s="85"/>
      <c r="AA95" s="85"/>
      <c r="AB95" s="85"/>
      <c r="AC95" s="85"/>
      <c r="AD95" s="85"/>
      <c r="AE95" s="94"/>
      <c r="AF95" s="147">
        <v>5</v>
      </c>
      <c r="AG95" s="49"/>
      <c r="AH95" s="49"/>
      <c r="AI95" s="49"/>
      <c r="AJ95" s="49"/>
      <c r="AK95" s="167" t="str">
        <f>+$A$1</f>
        <v>Мектеп</v>
      </c>
      <c r="AL95" s="49"/>
      <c r="AM95" s="49"/>
      <c r="AN95" s="157"/>
      <c r="AO95" s="15">
        <f>IF(AG95="",0,1)</f>
        <v>0</v>
      </c>
    </row>
    <row r="96" spans="1:41" ht="14.1" customHeight="1">
      <c r="B96" s="88"/>
      <c r="C96" s="179"/>
      <c r="D96" s="89"/>
      <c r="E96" s="88"/>
      <c r="F96" s="88"/>
      <c r="G96" s="139"/>
      <c r="H96" s="139"/>
      <c r="I96" s="139"/>
      <c r="J96" s="13"/>
      <c r="K96" s="13"/>
      <c r="R96" s="92"/>
      <c r="S96" s="139"/>
      <c r="T96" s="139"/>
      <c r="U96" s="143"/>
      <c r="V96" s="85"/>
      <c r="W96" s="85"/>
      <c r="X96" s="85"/>
      <c r="Y96" s="85"/>
      <c r="Z96" s="85"/>
      <c r="AA96" s="85"/>
      <c r="AB96" s="85"/>
      <c r="AC96" s="85"/>
      <c r="AD96" s="85"/>
      <c r="AE96" s="94"/>
      <c r="AG96" s="126" t="str">
        <f>IF(AH96=движ!D68,".","Девочки не правильно")</f>
        <v>.</v>
      </c>
      <c r="AH96" s="126">
        <f>SUMIF(AH91:AH95,"Қ",AO91:AO95)</f>
        <v>0</v>
      </c>
      <c r="AJ96" s="170">
        <f>IF(AO90=движ!C68,,"Число выбывших уч-ся не соттветствует движению")</f>
        <v>0</v>
      </c>
      <c r="AK96" s="86"/>
      <c r="AL96" s="86"/>
    </row>
    <row r="97" spans="1:41" ht="14.1" customHeight="1">
      <c r="A97" s="90"/>
      <c r="B97" s="85"/>
      <c r="C97" s="181"/>
      <c r="D97" s="48"/>
      <c r="E97" s="91"/>
      <c r="F97" s="91"/>
      <c r="G97" s="139"/>
      <c r="H97" s="92"/>
      <c r="I97" s="92"/>
      <c r="J97" s="13"/>
      <c r="K97" s="13"/>
      <c r="R97" s="92"/>
      <c r="S97" s="139"/>
      <c r="T97" s="139"/>
      <c r="U97" s="143"/>
      <c r="V97" s="11"/>
      <c r="W97" s="11"/>
      <c r="X97" s="12"/>
      <c r="Y97" s="12"/>
      <c r="Z97" s="12"/>
      <c r="AA97" s="12"/>
      <c r="AB97" s="12"/>
      <c r="AC97" s="11"/>
      <c r="AD97" s="11"/>
      <c r="AE97" s="94"/>
      <c r="AF97" s="85"/>
      <c r="AG97" s="85"/>
      <c r="AH97" s="85"/>
      <c r="AI97" s="85"/>
      <c r="AJ97" s="93"/>
      <c r="AK97" s="93"/>
      <c r="AL97" s="93"/>
      <c r="AM97" s="85"/>
      <c r="AN97" s="85"/>
      <c r="AO97" s="94"/>
    </row>
    <row r="98" spans="1:41" ht="14.1" customHeight="1">
      <c r="A98" s="90" t="s">
        <v>9</v>
      </c>
      <c r="E98" s="91"/>
      <c r="F98" s="91"/>
      <c r="G98" s="139"/>
      <c r="H98" s="92"/>
      <c r="I98" s="92"/>
      <c r="J98" s="13"/>
      <c r="K98" s="13"/>
      <c r="L98" s="90" t="s">
        <v>9</v>
      </c>
      <c r="M98" s="88"/>
      <c r="N98" s="88"/>
      <c r="R98" s="92"/>
      <c r="S98" s="139"/>
      <c r="T98" s="139"/>
      <c r="U98" s="143"/>
      <c r="V98" s="90" t="s">
        <v>9</v>
      </c>
      <c r="W98" s="92"/>
      <c r="X98" s="92"/>
      <c r="Y98" s="139"/>
      <c r="Z98" s="139"/>
      <c r="AA98" s="139"/>
      <c r="AB98" s="139"/>
      <c r="AC98" s="139"/>
      <c r="AD98" s="139"/>
      <c r="AE98" s="15"/>
      <c r="AF98" s="90" t="s">
        <v>9</v>
      </c>
      <c r="AI98" s="79"/>
      <c r="AJ98" s="91" t="s">
        <v>10</v>
      </c>
      <c r="AK98" s="91"/>
      <c r="AL98" s="91"/>
    </row>
    <row r="99" spans="1:41" s="3" customFormat="1">
      <c r="A99" s="53" t="str">
        <f>+движ!$A$1</f>
        <v>Мектеп</v>
      </c>
      <c r="B99" s="53"/>
      <c r="C99" s="175"/>
      <c r="D99" s="54"/>
      <c r="E99" s="55" t="s">
        <v>43</v>
      </c>
      <c r="F99" s="55"/>
      <c r="G99" s="55"/>
      <c r="H99" s="55" t="s">
        <v>218</v>
      </c>
      <c r="I99" s="55"/>
      <c r="J99" s="56"/>
      <c r="K99" s="56"/>
      <c r="L99" s="53" t="str">
        <f>+движ!$A$1</f>
        <v>Мектеп</v>
      </c>
      <c r="M99" s="53"/>
      <c r="N99" s="53"/>
      <c r="O99" s="54"/>
      <c r="P99" s="55" t="s">
        <v>43</v>
      </c>
      <c r="Q99" s="55"/>
      <c r="R99" s="55"/>
      <c r="S99" s="55" t="s">
        <v>218</v>
      </c>
      <c r="T99" s="55"/>
      <c r="U99" s="206"/>
      <c r="V99" s="53" t="str">
        <f>+движ!$A$1</f>
        <v>Мектеп</v>
      </c>
      <c r="W99" s="53"/>
      <c r="X99" s="53"/>
      <c r="Y99" s="54"/>
      <c r="Z99" s="55" t="s">
        <v>43</v>
      </c>
      <c r="AA99" s="55"/>
      <c r="AB99" s="55"/>
      <c r="AC99" s="55" t="s">
        <v>218</v>
      </c>
      <c r="AD99" s="55"/>
      <c r="AE99" s="57"/>
      <c r="AF99" s="53" t="str">
        <f>+движ!$A$1</f>
        <v>Мектеп</v>
      </c>
      <c r="AG99" s="53"/>
      <c r="AH99" s="53"/>
      <c r="AI99" s="54"/>
      <c r="AJ99" s="55" t="s">
        <v>43</v>
      </c>
      <c r="AK99" s="55"/>
      <c r="AL99" s="55"/>
      <c r="AM99" s="55" t="s">
        <v>218</v>
      </c>
      <c r="AN99" s="55"/>
      <c r="AO99" s="58"/>
    </row>
    <row r="100" spans="1:41">
      <c r="A100" s="3" t="s">
        <v>100</v>
      </c>
    </row>
    <row r="101" spans="1:41">
      <c r="A101" s="3"/>
      <c r="L101" s="3" t="s">
        <v>99</v>
      </c>
      <c r="V101" s="3" t="s">
        <v>87</v>
      </c>
      <c r="AF101" s="3" t="s">
        <v>92</v>
      </c>
    </row>
    <row r="102" spans="1:41">
      <c r="D102" s="83">
        <f>J103+U103+U127+AE103+AE112+AE121+AE130+AO103+AO121+AE139+AE147+AO127+AO134+AO139</f>
        <v>0</v>
      </c>
    </row>
    <row r="103" spans="1:41" ht="20.25" customHeight="1">
      <c r="A103" s="219" t="s">
        <v>2</v>
      </c>
      <c r="B103" s="219" t="s">
        <v>3</v>
      </c>
      <c r="C103" s="219" t="s">
        <v>179</v>
      </c>
      <c r="D103" s="220" t="s">
        <v>207</v>
      </c>
      <c r="E103" s="219" t="s">
        <v>176</v>
      </c>
      <c r="F103" s="219" t="s">
        <v>177</v>
      </c>
      <c r="G103" s="219" t="s">
        <v>178</v>
      </c>
      <c r="H103" s="219" t="s">
        <v>4</v>
      </c>
      <c r="I103" s="221" t="s">
        <v>183</v>
      </c>
      <c r="J103" s="13">
        <f>SUM(J104:J148)</f>
        <v>0</v>
      </c>
      <c r="K103" s="13"/>
      <c r="L103" s="225" t="s">
        <v>2</v>
      </c>
      <c r="M103" s="225" t="s">
        <v>3</v>
      </c>
      <c r="N103" s="225" t="s">
        <v>179</v>
      </c>
      <c r="O103" s="225" t="s">
        <v>207</v>
      </c>
      <c r="P103" s="225" t="s">
        <v>176</v>
      </c>
      <c r="Q103" s="225" t="s">
        <v>177</v>
      </c>
      <c r="R103" s="225" t="s">
        <v>178</v>
      </c>
      <c r="S103" s="225" t="s">
        <v>209</v>
      </c>
      <c r="T103" s="221" t="s">
        <v>183</v>
      </c>
      <c r="U103" s="143">
        <f>SUM(U104:U123)</f>
        <v>0</v>
      </c>
      <c r="V103" s="219" t="s">
        <v>2</v>
      </c>
      <c r="W103" s="219" t="s">
        <v>3</v>
      </c>
      <c r="X103" s="219" t="s">
        <v>179</v>
      </c>
      <c r="Y103" s="219" t="s">
        <v>207</v>
      </c>
      <c r="Z103" s="219" t="s">
        <v>176</v>
      </c>
      <c r="AA103" s="219" t="s">
        <v>177</v>
      </c>
      <c r="AB103" s="219" t="s">
        <v>178</v>
      </c>
      <c r="AC103" s="219" t="s">
        <v>5</v>
      </c>
      <c r="AD103" s="224" t="s">
        <v>183</v>
      </c>
      <c r="AE103" s="14">
        <f>SUM(AE104:AE108)</f>
        <v>0</v>
      </c>
      <c r="AF103" s="219" t="s">
        <v>2</v>
      </c>
      <c r="AG103" s="219" t="s">
        <v>3</v>
      </c>
      <c r="AH103" s="219" t="s">
        <v>179</v>
      </c>
      <c r="AI103" s="219" t="s">
        <v>207</v>
      </c>
      <c r="AJ103" s="219" t="s">
        <v>212</v>
      </c>
      <c r="AK103" s="219" t="s">
        <v>177</v>
      </c>
      <c r="AL103" s="219" t="s">
        <v>178</v>
      </c>
      <c r="AM103" s="219" t="s">
        <v>6</v>
      </c>
      <c r="AN103" s="224" t="s">
        <v>183</v>
      </c>
      <c r="AO103" s="82">
        <f>SUM(AO104:AO116)</f>
        <v>0</v>
      </c>
    </row>
    <row r="104" spans="1:41" ht="14.1" customHeight="1">
      <c r="A104" s="136">
        <v>1</v>
      </c>
      <c r="B104" s="49"/>
      <c r="C104" s="130"/>
      <c r="D104" s="26"/>
      <c r="E104" s="49"/>
      <c r="F104" s="167" t="str">
        <f>+$A$1</f>
        <v>Мектеп</v>
      </c>
      <c r="G104" s="16"/>
      <c r="H104" s="16" t="s">
        <v>4</v>
      </c>
      <c r="I104" s="226"/>
      <c r="J104" s="13">
        <f t="shared" ref="J104:J142" si="18">IF(B104="",0,1)</f>
        <v>0</v>
      </c>
      <c r="K104" s="143">
        <f>COUNTIF(выбыл!D104:D142,1)+COUNTIF(выбыл!O104:O123,1)+COUNTIF(выбыл!O128:O142,1)+COUNTIF(выбыл!Y104:Y108,1)+COUNTIF(выбыл!Y113:Y117,1)+COUNTIF(выбыл!Y122:Y126,1)+COUNTIF(выбыл!Y131:Y135,1)+COUNTIF(выбыл!Y140:Y143,1)+COUNTIF(выбыл!AI104:AI116,1)+COUNTIF(выбыл!AI122:AI123,1)+COUNTIF(выбыл!AI129:AI131,1)+COUNTIF(выбыл!AI136:AI137,1)+COUNTIF(выбыл!AI141:AI145,1)</f>
        <v>0</v>
      </c>
      <c r="L104" s="136">
        <v>1</v>
      </c>
      <c r="M104" s="49"/>
      <c r="N104" s="49"/>
      <c r="O104" s="24"/>
      <c r="P104" s="16"/>
      <c r="Q104" s="167" t="str">
        <f t="shared" ref="Q104:Q123" si="19">+$A$1</f>
        <v>Мектеп</v>
      </c>
      <c r="R104" s="16"/>
      <c r="S104" s="16"/>
      <c r="T104" s="226"/>
      <c r="U104" s="143">
        <f t="shared" ref="U104:U111" si="20">IF(M104="",0,1)</f>
        <v>0</v>
      </c>
      <c r="V104" s="136">
        <v>1</v>
      </c>
      <c r="W104" s="49"/>
      <c r="X104" s="49"/>
      <c r="Y104" s="24"/>
      <c r="Z104" s="16"/>
      <c r="AA104" s="167" t="str">
        <f>+$A$1</f>
        <v>Мектеп</v>
      </c>
      <c r="AB104" s="16"/>
      <c r="AC104" s="16"/>
      <c r="AD104" s="157"/>
      <c r="AE104" s="14">
        <f>IF(W104="",0,1)</f>
        <v>0</v>
      </c>
      <c r="AF104" s="144">
        <v>1</v>
      </c>
      <c r="AG104" s="49"/>
      <c r="AH104" s="49"/>
      <c r="AI104" s="16"/>
      <c r="AJ104" s="16"/>
      <c r="AK104" s="167" t="str">
        <f>+$A$1</f>
        <v>Мектеп</v>
      </c>
      <c r="AL104" s="16"/>
      <c r="AM104" s="16"/>
      <c r="AN104" s="157"/>
      <c r="AO104" s="15">
        <f>IF(AG104="",0,1)</f>
        <v>0</v>
      </c>
    </row>
    <row r="105" spans="1:41" ht="14.1" customHeight="1">
      <c r="A105" s="137">
        <v>2</v>
      </c>
      <c r="B105" s="16"/>
      <c r="C105" s="130"/>
      <c r="D105" s="26"/>
      <c r="E105" s="49"/>
      <c r="F105" s="167" t="str">
        <f t="shared" ref="F105:F142" si="21">+$A$1</f>
        <v>Мектеп</v>
      </c>
      <c r="G105" s="16"/>
      <c r="H105" s="16" t="s">
        <v>4</v>
      </c>
      <c r="I105" s="226"/>
      <c r="J105" s="13">
        <f t="shared" si="18"/>
        <v>0</v>
      </c>
      <c r="K105" s="143">
        <f>COUNTIF(выбыл!D104:D142,2)+COUNTIF(выбыл!O104:O123,2)+COUNTIF(выбыл!O128:O142,2)+COUNTIF(выбыл!Y104:Y108,2)+COUNTIF(выбыл!Y113:Y117,2)+COUNTIF(выбыл!Y122:Y126,2)+COUNTIF(выбыл!Y131:Y135,2)+COUNTIF(выбыл!Y140:Y143,2)+COUNTIF(выбыл!AI104:AI116,2)+COUNTIF(выбыл!AI122:AI123,2)+COUNTIF(выбыл!AI129:AI131,2)+COUNTIF(выбыл!AI136:AI137,2)+COUNTIF(выбыл!AI141:AI145,2)</f>
        <v>0</v>
      </c>
      <c r="L105" s="136">
        <v>2</v>
      </c>
      <c r="M105" s="49"/>
      <c r="N105" s="49"/>
      <c r="O105" s="24"/>
      <c r="P105" s="16"/>
      <c r="Q105" s="167" t="str">
        <f t="shared" si="19"/>
        <v>Мектеп</v>
      </c>
      <c r="R105" s="16"/>
      <c r="S105" s="16"/>
      <c r="T105" s="226"/>
      <c r="U105" s="143">
        <f t="shared" si="20"/>
        <v>0</v>
      </c>
      <c r="V105" s="137">
        <v>2</v>
      </c>
      <c r="W105" s="25"/>
      <c r="X105" s="49"/>
      <c r="Y105" s="26"/>
      <c r="Z105" s="84"/>
      <c r="AA105" s="168" t="str">
        <f>+$A$1</f>
        <v>Мектеп</v>
      </c>
      <c r="AB105" s="84"/>
      <c r="AC105" s="148"/>
      <c r="AD105" s="157"/>
      <c r="AE105" s="14">
        <f>IF(W105="",0,1)</f>
        <v>0</v>
      </c>
      <c r="AF105" s="147">
        <v>2</v>
      </c>
      <c r="AG105" s="49"/>
      <c r="AH105" s="49"/>
      <c r="AI105" s="49"/>
      <c r="AJ105" s="49"/>
      <c r="AK105" s="167" t="str">
        <f t="shared" ref="AK105:AK116" si="22">+$A$1</f>
        <v>Мектеп</v>
      </c>
      <c r="AL105" s="49"/>
      <c r="AM105" s="49"/>
      <c r="AN105" s="157"/>
      <c r="AO105" s="15">
        <f t="shared" ref="AO105:AO116" si="23">IF(AG105="",0,1)</f>
        <v>0</v>
      </c>
    </row>
    <row r="106" spans="1:41" ht="14.1" customHeight="1">
      <c r="A106" s="137">
        <v>3</v>
      </c>
      <c r="B106" s="49"/>
      <c r="C106" s="130"/>
      <c r="D106" s="24"/>
      <c r="E106" s="49"/>
      <c r="F106" s="167" t="str">
        <f t="shared" si="21"/>
        <v>Мектеп</v>
      </c>
      <c r="G106" s="16"/>
      <c r="H106" s="16" t="s">
        <v>4</v>
      </c>
      <c r="I106" s="226"/>
      <c r="J106" s="13">
        <f t="shared" si="18"/>
        <v>0</v>
      </c>
      <c r="K106" s="143">
        <f>COUNTIF(выбыл!D104:D142,3)+COUNTIF(выбыл!O104:O123,3)+COUNTIF(выбыл!O128:O142,3)+COUNTIF(выбыл!Y104:Y108,3)+COUNTIF(выбыл!Y113:Y117,3)+COUNTIF(выбыл!Y122:Y126,3)+COUNTIF(выбыл!Y131:Y135,3)+COUNTIF(выбыл!Y140:Y143,3)+COUNTIF(выбыл!AI104:AI116,3)+COUNTIF(выбыл!AI122:AI123,3)+COUNTIF(выбыл!AI129:AI131,3)+COUNTIF(выбыл!AI136:AI137,3)+COUNTIF(выбыл!AI141:AI145,3)</f>
        <v>0</v>
      </c>
      <c r="L106" s="136">
        <v>3</v>
      </c>
      <c r="M106" s="49"/>
      <c r="N106" s="49"/>
      <c r="O106" s="26"/>
      <c r="P106" s="49"/>
      <c r="Q106" s="167" t="str">
        <f t="shared" si="19"/>
        <v>Мектеп</v>
      </c>
      <c r="R106" s="49"/>
      <c r="S106" s="16"/>
      <c r="T106" s="226"/>
      <c r="U106" s="143">
        <f t="shared" si="20"/>
        <v>0</v>
      </c>
      <c r="V106" s="137">
        <v>3</v>
      </c>
      <c r="W106" s="25"/>
      <c r="X106" s="49"/>
      <c r="Y106" s="26"/>
      <c r="Z106" s="84"/>
      <c r="AA106" s="168" t="str">
        <f>+$A$1</f>
        <v>Мектеп</v>
      </c>
      <c r="AB106" s="84"/>
      <c r="AC106" s="148"/>
      <c r="AD106" s="157"/>
      <c r="AE106" s="14">
        <f>IF(W106="",0,1)</f>
        <v>0</v>
      </c>
      <c r="AF106" s="147">
        <v>3</v>
      </c>
      <c r="AG106" s="49"/>
      <c r="AH106" s="49"/>
      <c r="AI106" s="49"/>
      <c r="AJ106" s="49"/>
      <c r="AK106" s="167" t="str">
        <f t="shared" si="22"/>
        <v>Мектеп</v>
      </c>
      <c r="AL106" s="49"/>
      <c r="AM106" s="49"/>
      <c r="AN106" s="157"/>
      <c r="AO106" s="15">
        <f t="shared" si="23"/>
        <v>0</v>
      </c>
    </row>
    <row r="107" spans="1:41" ht="14.1" customHeight="1">
      <c r="A107" s="136">
        <v>4</v>
      </c>
      <c r="B107" s="49"/>
      <c r="C107" s="130"/>
      <c r="D107" s="26"/>
      <c r="E107" s="49"/>
      <c r="F107" s="167" t="str">
        <f t="shared" si="21"/>
        <v>Мектеп</v>
      </c>
      <c r="G107" s="16"/>
      <c r="H107" s="16" t="s">
        <v>4</v>
      </c>
      <c r="I107" s="226"/>
      <c r="J107" s="13">
        <f t="shared" si="18"/>
        <v>0</v>
      </c>
      <c r="K107" s="143">
        <f>COUNTIF(выбыл!D104:D142,4)+COUNTIF(выбыл!O104:O123,4)+COUNTIF(выбыл!O128:O142,4)+COUNTIF(выбыл!Y104:Y108,4)+COUNTIF(выбыл!Y113:Y117,4)+COUNTIF(выбыл!Y122:Y126,4)+COUNTIF(выбыл!Y131:Y135,4)+COUNTIF(выбыл!Y140:Y143,4)+COUNTIF(выбыл!AI104:AI116,4)+COUNTIF(выбыл!AI122:AI123,4)+COUNTIF(выбыл!AI129:AI131,4)+COUNTIF(выбыл!AI136:AI137,4)+COUNTIF(выбыл!AI141:AI145,4)</f>
        <v>0</v>
      </c>
      <c r="L107" s="136">
        <v>4</v>
      </c>
      <c r="M107" s="49"/>
      <c r="N107" s="49"/>
      <c r="O107" s="24"/>
      <c r="P107" s="16"/>
      <c r="Q107" s="167" t="str">
        <f t="shared" si="19"/>
        <v>Мектеп</v>
      </c>
      <c r="R107" s="49"/>
      <c r="S107" s="16"/>
      <c r="T107" s="226"/>
      <c r="U107" s="143">
        <f t="shared" si="20"/>
        <v>0</v>
      </c>
      <c r="V107" s="137">
        <v>4</v>
      </c>
      <c r="W107" s="25"/>
      <c r="X107" s="49"/>
      <c r="Y107" s="26"/>
      <c r="Z107" s="84"/>
      <c r="AA107" s="168" t="str">
        <f>+$A$1</f>
        <v>Мектеп</v>
      </c>
      <c r="AB107" s="84"/>
      <c r="AC107" s="84"/>
      <c r="AD107" s="157"/>
      <c r="AE107" s="14">
        <f>IF(W107="",0,1)</f>
        <v>0</v>
      </c>
      <c r="AF107" s="147">
        <v>4</v>
      </c>
      <c r="AG107" s="49"/>
      <c r="AH107" s="49"/>
      <c r="AI107" s="49"/>
      <c r="AJ107" s="49"/>
      <c r="AK107" s="167" t="str">
        <f t="shared" si="22"/>
        <v>Мектеп</v>
      </c>
      <c r="AL107" s="49"/>
      <c r="AM107" s="49"/>
      <c r="AN107" s="157"/>
      <c r="AO107" s="15">
        <f t="shared" si="23"/>
        <v>0</v>
      </c>
    </row>
    <row r="108" spans="1:41" ht="14.1" customHeight="1">
      <c r="A108" s="137">
        <v>5</v>
      </c>
      <c r="B108" s="49"/>
      <c r="C108" s="130"/>
      <c r="D108" s="26"/>
      <c r="E108" s="49"/>
      <c r="F108" s="167" t="str">
        <f t="shared" si="21"/>
        <v>Мектеп</v>
      </c>
      <c r="G108" s="16"/>
      <c r="H108" s="16" t="s">
        <v>4</v>
      </c>
      <c r="I108" s="226"/>
      <c r="J108" s="13">
        <f t="shared" si="18"/>
        <v>0</v>
      </c>
      <c r="K108" s="143">
        <f>COUNTIF(выбыл!D104:D142,5)+COUNTIF(выбыл!O104:O123,5)+COUNTIF(выбыл!O128:O142,5)+COUNTIF(выбыл!Y104:Y108,5)+COUNTIF(выбыл!Y113:Y117,5)+COUNTIF(выбыл!Y122:Y126,5)+COUNTIF(выбыл!Y131:Y135,5)+COUNTIF(выбыл!Y140:Y143,5)+COUNTIF(выбыл!AI104:AI116,5)+COUNTIF(выбыл!AI122:AI123,5)+COUNTIF(выбыл!AI129:AI131,5)+COUNTIF(выбыл!AI136:AI137,5)+COUNTIF(выбыл!AI141:AI145,5)</f>
        <v>0</v>
      </c>
      <c r="L108" s="136">
        <v>5</v>
      </c>
      <c r="M108" s="49"/>
      <c r="N108" s="49"/>
      <c r="O108" s="24"/>
      <c r="P108" s="49"/>
      <c r="Q108" s="167" t="str">
        <f t="shared" si="19"/>
        <v>Мектеп</v>
      </c>
      <c r="R108" s="49"/>
      <c r="S108" s="16"/>
      <c r="T108" s="226"/>
      <c r="U108" s="143">
        <f t="shared" si="20"/>
        <v>0</v>
      </c>
      <c r="V108" s="137">
        <v>5</v>
      </c>
      <c r="W108" s="25"/>
      <c r="X108" s="49"/>
      <c r="Y108" s="26"/>
      <c r="Z108" s="26"/>
      <c r="AA108" s="168" t="str">
        <f>+$A$1</f>
        <v>Мектеп</v>
      </c>
      <c r="AB108" s="26"/>
      <c r="AC108" s="26"/>
      <c r="AD108" s="157"/>
      <c r="AE108" s="14">
        <f>IF(W108="",0,1)</f>
        <v>0</v>
      </c>
      <c r="AF108" s="147">
        <v>5</v>
      </c>
      <c r="AG108" s="49"/>
      <c r="AH108" s="49"/>
      <c r="AI108" s="49"/>
      <c r="AJ108" s="49"/>
      <c r="AK108" s="167" t="str">
        <f t="shared" si="22"/>
        <v>Мектеп</v>
      </c>
      <c r="AL108" s="49"/>
      <c r="AM108" s="49"/>
      <c r="AN108" s="157"/>
      <c r="AO108" s="15">
        <f t="shared" si="23"/>
        <v>0</v>
      </c>
    </row>
    <row r="109" spans="1:41" ht="14.1" customHeight="1">
      <c r="A109" s="137">
        <v>6</v>
      </c>
      <c r="B109" s="16"/>
      <c r="C109" s="130"/>
      <c r="D109" s="26"/>
      <c r="E109" s="49"/>
      <c r="F109" s="167" t="str">
        <f t="shared" si="21"/>
        <v>Мектеп</v>
      </c>
      <c r="G109" s="16"/>
      <c r="H109" s="16" t="s">
        <v>4</v>
      </c>
      <c r="I109" s="226"/>
      <c r="J109" s="13">
        <f t="shared" si="18"/>
        <v>0</v>
      </c>
      <c r="K109" s="143">
        <f>COUNTIF(выбыл!D104:D142,6)+COUNTIF(выбыл!O104:O123,6)+COUNTIF(выбыл!O128:O142,6)+COUNTIF(выбыл!Y104:Y108,6)+COUNTIF(выбыл!Y113:Y117,6)+COUNTIF(выбыл!Y122:Y126,6)+COUNTIF(выбыл!Y131:Y135,6)+COUNTIF(выбыл!Y140:Y143,6)+COUNTIF(выбыл!AI104:AI116,6)+COUNTIF(выбыл!AI122:AI123,6)+COUNTIF(выбыл!AI129:AI131,6)+COUNTIF(выбыл!AI136:AI137,6)+COUNTIF(выбыл!AI141:AI145,6)</f>
        <v>0</v>
      </c>
      <c r="L109" s="136">
        <v>6</v>
      </c>
      <c r="M109" s="16"/>
      <c r="N109" s="49"/>
      <c r="O109" s="24"/>
      <c r="P109" s="16"/>
      <c r="Q109" s="167" t="str">
        <f t="shared" si="19"/>
        <v>Мектеп</v>
      </c>
      <c r="R109" s="16"/>
      <c r="S109" s="16"/>
      <c r="T109" s="226"/>
      <c r="U109" s="143">
        <f t="shared" si="20"/>
        <v>0</v>
      </c>
      <c r="V109" s="85"/>
      <c r="W109" s="126" t="str">
        <f>IF(X109=движ!D137+движ!D138,".","Девочки не правильно")</f>
        <v>.</v>
      </c>
      <c r="X109" s="126">
        <f>SUMIF(X104:X108,"Қ",AE104:AE108)</f>
        <v>0</v>
      </c>
      <c r="Y109" s="85"/>
      <c r="Z109" s="170">
        <f>IF(AE103=движ!C137+движ!C138,,"Число выбывших уч-ся не соттветствует движению")</f>
        <v>0</v>
      </c>
      <c r="AA109" s="86"/>
      <c r="AB109" s="86"/>
      <c r="AC109" s="85"/>
      <c r="AD109" s="85"/>
      <c r="AF109" s="147">
        <v>6</v>
      </c>
      <c r="AG109" s="49"/>
      <c r="AH109" s="49"/>
      <c r="AI109" s="49"/>
      <c r="AJ109" s="49"/>
      <c r="AK109" s="167" t="str">
        <f t="shared" si="22"/>
        <v>Мектеп</v>
      </c>
      <c r="AL109" s="49"/>
      <c r="AM109" s="49"/>
      <c r="AN109" s="157"/>
      <c r="AO109" s="15">
        <f t="shared" si="23"/>
        <v>0</v>
      </c>
    </row>
    <row r="110" spans="1:41" ht="14.1" customHeight="1">
      <c r="A110" s="136">
        <v>7</v>
      </c>
      <c r="B110" s="49"/>
      <c r="C110" s="130"/>
      <c r="D110" s="24"/>
      <c r="E110" s="49"/>
      <c r="F110" s="167" t="str">
        <f t="shared" si="21"/>
        <v>Мектеп</v>
      </c>
      <c r="G110" s="16"/>
      <c r="H110" s="16" t="s">
        <v>4</v>
      </c>
      <c r="I110" s="226"/>
      <c r="J110" s="13">
        <f t="shared" si="18"/>
        <v>0</v>
      </c>
      <c r="K110" s="143">
        <f>COUNTIF(выбыл!D104:D142,7)+COUNTIF(выбыл!O104:O123,7)+COUNTIF(выбыл!O128:O142,7)+COUNTIF(выбыл!Y104:Y108,7)+COUNTIF(выбыл!Y113:Y117,7)+COUNTIF(выбыл!Y122:Y126,7)+COUNTIF(выбыл!Y131:Y135,7)+COUNTIF(выбыл!Y140:Y143,7)+COUNTIF(выбыл!AI104:AI116,7)+COUNTIF(выбыл!AI122:AI123,7)+COUNTIF(выбыл!AI129:AI131,7)+COUNTIF(выбыл!AI136:AI137,7)+COUNTIF(выбыл!AI141:AI145,7)</f>
        <v>0</v>
      </c>
      <c r="L110" s="136">
        <v>7</v>
      </c>
      <c r="M110" s="16"/>
      <c r="N110" s="49"/>
      <c r="O110" s="24"/>
      <c r="P110" s="16"/>
      <c r="Q110" s="167" t="str">
        <f t="shared" si="19"/>
        <v>Мектеп</v>
      </c>
      <c r="R110" s="16"/>
      <c r="S110" s="16"/>
      <c r="T110" s="226"/>
      <c r="U110" s="143">
        <f t="shared" si="20"/>
        <v>0</v>
      </c>
      <c r="V110" s="3" t="s">
        <v>101</v>
      </c>
      <c r="AF110" s="147">
        <v>7</v>
      </c>
      <c r="AG110" s="49"/>
      <c r="AH110" s="49"/>
      <c r="AI110" s="49"/>
      <c r="AJ110" s="49"/>
      <c r="AK110" s="167" t="str">
        <f t="shared" si="22"/>
        <v>Мектеп</v>
      </c>
      <c r="AL110" s="49"/>
      <c r="AM110" s="49"/>
      <c r="AN110" s="157"/>
      <c r="AO110" s="15">
        <f t="shared" si="23"/>
        <v>0</v>
      </c>
    </row>
    <row r="111" spans="1:41" ht="14.1" customHeight="1">
      <c r="A111" s="137">
        <v>8</v>
      </c>
      <c r="B111" s="16"/>
      <c r="C111" s="130"/>
      <c r="D111" s="26"/>
      <c r="E111" s="49"/>
      <c r="F111" s="167" t="str">
        <f t="shared" si="21"/>
        <v>Мектеп</v>
      </c>
      <c r="G111" s="16"/>
      <c r="H111" s="16" t="s">
        <v>4</v>
      </c>
      <c r="I111" s="226"/>
      <c r="J111" s="13">
        <f t="shared" si="18"/>
        <v>0</v>
      </c>
      <c r="K111" s="143">
        <f>COUNTIF(выбыл!D104:D142,8)+COUNTIF(выбыл!O104:O123,8)+COUNTIF(выбыл!O128:O142,8)+COUNTIF(выбыл!Y104:Y108,8)+COUNTIF(выбыл!Y113:Y117,8)+COUNTIF(выбыл!Y122:Y126,8)+COUNTIF(выбыл!Y131:Y135,8)+COUNTIF(выбыл!Y140:Y143,8)+COUNTIF(выбыл!AI104:AI116,8)+COUNTIF(выбыл!AI122:AI123,8)+COUNTIF(выбыл!AI129:AI131,8)+COUNTIF(выбыл!AI136:AI137,8)+COUNTIF(выбыл!AI141:AI145,8)</f>
        <v>0</v>
      </c>
      <c r="L111" s="136">
        <v>8</v>
      </c>
      <c r="M111" s="16"/>
      <c r="N111" s="49"/>
      <c r="O111" s="24"/>
      <c r="P111" s="16"/>
      <c r="Q111" s="167" t="str">
        <f t="shared" si="19"/>
        <v>Мектеп</v>
      </c>
      <c r="R111" s="16"/>
      <c r="S111" s="16"/>
      <c r="T111" s="226"/>
      <c r="U111" s="143">
        <f t="shared" si="20"/>
        <v>0</v>
      </c>
      <c r="AF111" s="147">
        <v>8</v>
      </c>
      <c r="AG111" s="49"/>
      <c r="AH111" s="49"/>
      <c r="AI111" s="49"/>
      <c r="AJ111" s="49"/>
      <c r="AK111" s="167" t="str">
        <f t="shared" si="22"/>
        <v>Мектеп</v>
      </c>
      <c r="AL111" s="49"/>
      <c r="AM111" s="49"/>
      <c r="AN111" s="157"/>
      <c r="AO111" s="15">
        <f t="shared" si="23"/>
        <v>0</v>
      </c>
    </row>
    <row r="112" spans="1:41" ht="14.1" customHeight="1">
      <c r="A112" s="137">
        <v>9</v>
      </c>
      <c r="B112" s="49"/>
      <c r="C112" s="130"/>
      <c r="D112" s="26"/>
      <c r="E112" s="49"/>
      <c r="F112" s="167" t="str">
        <f t="shared" si="21"/>
        <v>Мектеп</v>
      </c>
      <c r="G112" s="16"/>
      <c r="H112" s="16" t="s">
        <v>4</v>
      </c>
      <c r="I112" s="226"/>
      <c r="J112" s="13">
        <f t="shared" si="18"/>
        <v>0</v>
      </c>
      <c r="K112" s="143">
        <f>COUNTIF(выбыл!D104:D142,9)+COUNTIF(выбыл!O104:O123,9)+COUNTIF(выбыл!O128:O142,9)+COUNTIF(выбыл!Y104:Y108,9)+COUNTIF(выбыл!Y113:Y117,9)+COUNTIF(выбыл!Y122:Y126,9)+COUNTIF(выбыл!Y131:Y135,9)+COUNTIF(выбыл!Y140:Y143,9)+COUNTIF(выбыл!AI104:AI116,9)+COUNTIF(выбыл!AI122:AI123,9)+COUNTIF(выбыл!AI129:AI131,9)+COUNTIF(выбыл!AI136:AI137,9)+COUNTIF(выбыл!AI141:AI145,9)</f>
        <v>0</v>
      </c>
      <c r="L112" s="136">
        <v>9</v>
      </c>
      <c r="M112" s="16"/>
      <c r="N112" s="49"/>
      <c r="O112" s="24"/>
      <c r="P112" s="16"/>
      <c r="Q112" s="167" t="str">
        <f t="shared" si="19"/>
        <v>Мектеп</v>
      </c>
      <c r="R112" s="16"/>
      <c r="S112" s="16"/>
      <c r="T112" s="226"/>
      <c r="U112" s="143">
        <f>IF(M112="",0,1)</f>
        <v>0</v>
      </c>
      <c r="V112" s="219" t="s">
        <v>2</v>
      </c>
      <c r="W112" s="219" t="s">
        <v>3</v>
      </c>
      <c r="X112" s="219" t="s">
        <v>179</v>
      </c>
      <c r="Y112" s="219" t="s">
        <v>207</v>
      </c>
      <c r="Z112" s="219" t="s">
        <v>176</v>
      </c>
      <c r="AA112" s="219" t="s">
        <v>177</v>
      </c>
      <c r="AB112" s="219" t="s">
        <v>178</v>
      </c>
      <c r="AC112" s="219" t="s">
        <v>6</v>
      </c>
      <c r="AD112" s="224" t="s">
        <v>183</v>
      </c>
      <c r="AE112" s="81">
        <f>SUM(AE113:AE117)</f>
        <v>0</v>
      </c>
      <c r="AF112" s="147">
        <v>9</v>
      </c>
      <c r="AG112" s="49"/>
      <c r="AH112" s="49"/>
      <c r="AI112" s="49"/>
      <c r="AJ112" s="49"/>
      <c r="AK112" s="167" t="str">
        <f t="shared" si="22"/>
        <v>Мектеп</v>
      </c>
      <c r="AL112" s="49"/>
      <c r="AM112" s="49"/>
      <c r="AN112" s="157"/>
      <c r="AO112" s="15">
        <f t="shared" si="23"/>
        <v>0</v>
      </c>
    </row>
    <row r="113" spans="1:41" ht="14.1" customHeight="1">
      <c r="A113" s="136">
        <v>10</v>
      </c>
      <c r="B113" s="16"/>
      <c r="C113" s="130"/>
      <c r="D113" s="24"/>
      <c r="E113" s="49"/>
      <c r="F113" s="167" t="str">
        <f t="shared" si="21"/>
        <v>Мектеп</v>
      </c>
      <c r="G113" s="16"/>
      <c r="H113" s="16" t="s">
        <v>4</v>
      </c>
      <c r="I113" s="226"/>
      <c r="J113" s="13">
        <f t="shared" si="18"/>
        <v>0</v>
      </c>
      <c r="K113" s="143">
        <f>COUNTIF(выбыл!D104:D142,10)+COUNTIF(выбыл!O104:O123,10)+COUNTIF(выбыл!O128:O142,10)+COUNTIF(выбыл!Y104:Y108,10)+COUNTIF(выбыл!Y113:Y117,10)+COUNTIF(выбыл!Y122:Y126,10)+COUNTIF(выбыл!Y131:Y135,10)+COUNTIF(выбыл!Y140:Y143,10)+COUNTIF(выбыл!AI104:AI116,10)+COUNTIF(выбыл!AI122:AI123,10)+COUNTIF(выбыл!AI129:AI131,10)+COUNTIF(выбыл!AI136:AI137,10)+COUNTIF(выбыл!AI141:AI145,10)</f>
        <v>0</v>
      </c>
      <c r="L113" s="136">
        <v>10</v>
      </c>
      <c r="M113" s="16"/>
      <c r="N113" s="49"/>
      <c r="O113" s="24"/>
      <c r="P113" s="16"/>
      <c r="Q113" s="167" t="str">
        <f t="shared" si="19"/>
        <v>Мектеп</v>
      </c>
      <c r="R113" s="16"/>
      <c r="S113" s="16"/>
      <c r="T113" s="226"/>
      <c r="U113" s="143">
        <f>IF(M113="",0,1)</f>
        <v>0</v>
      </c>
      <c r="V113" s="136">
        <v>1</v>
      </c>
      <c r="W113" s="49"/>
      <c r="X113" s="49"/>
      <c r="Y113" s="16"/>
      <c r="Z113" s="16"/>
      <c r="AA113" s="171" t="str">
        <f>+$A$1</f>
        <v>Мектеп</v>
      </c>
      <c r="AB113" s="16"/>
      <c r="AC113" s="16"/>
      <c r="AD113" s="157"/>
      <c r="AE113" s="14">
        <f>IF(W113="",0,1)</f>
        <v>0</v>
      </c>
      <c r="AF113" s="147">
        <v>10</v>
      </c>
      <c r="AG113" s="49"/>
      <c r="AH113" s="49"/>
      <c r="AI113" s="49"/>
      <c r="AJ113" s="49"/>
      <c r="AK113" s="167" t="str">
        <f t="shared" si="22"/>
        <v>Мектеп</v>
      </c>
      <c r="AL113" s="49"/>
      <c r="AM113" s="49"/>
      <c r="AN113" s="157"/>
      <c r="AO113" s="15">
        <f t="shared" si="23"/>
        <v>0</v>
      </c>
    </row>
    <row r="114" spans="1:41" ht="14.1" customHeight="1">
      <c r="A114" s="137">
        <v>11</v>
      </c>
      <c r="B114" s="49"/>
      <c r="C114" s="130"/>
      <c r="D114" s="26"/>
      <c r="E114" s="49"/>
      <c r="F114" s="167" t="str">
        <f t="shared" si="21"/>
        <v>Мектеп</v>
      </c>
      <c r="G114" s="16"/>
      <c r="H114" s="16" t="s">
        <v>4</v>
      </c>
      <c r="I114" s="226"/>
      <c r="J114" s="13">
        <f t="shared" si="18"/>
        <v>0</v>
      </c>
      <c r="K114" s="143">
        <f>COUNTIF(выбыл!D104:D142,11)+COUNTIF(выбыл!O104:O123,11)+COUNTIF(выбыл!O128:O142,11)+COUNTIF(выбыл!Y104:Y108,11)+COUNTIF(выбыл!Y113:Y117,11)+COUNTIF(выбыл!Y122:Y126,11)+COUNTIF(выбыл!Y131:Y135,11)+COUNTIF(выбыл!Y140:Y143,11)+COUNTIF(выбыл!AI104:AI116,11)+COUNTIF(выбыл!AI122:AI123,11)+COUNTIF(выбыл!AI129:AI131,11)+COUNTIF(выбыл!AI136:AI137,11)+COUNTIF(выбыл!AI141:AI145,11)</f>
        <v>0</v>
      </c>
      <c r="L114" s="136">
        <v>11</v>
      </c>
      <c r="M114" s="16"/>
      <c r="N114" s="49"/>
      <c r="O114" s="24"/>
      <c r="P114" s="16"/>
      <c r="Q114" s="167" t="str">
        <f t="shared" si="19"/>
        <v>Мектеп</v>
      </c>
      <c r="R114" s="16"/>
      <c r="S114" s="16"/>
      <c r="T114" s="226"/>
      <c r="U114" s="143">
        <f t="shared" ref="U114:U123" si="24">IF(M114="",0,1)</f>
        <v>0</v>
      </c>
      <c r="V114" s="137">
        <v>2</v>
      </c>
      <c r="W114" s="49"/>
      <c r="X114" s="49"/>
      <c r="Y114" s="49"/>
      <c r="Z114" s="49"/>
      <c r="AA114" s="171" t="str">
        <f>+$A$1</f>
        <v>Мектеп</v>
      </c>
      <c r="AB114" s="49"/>
      <c r="AC114" s="49"/>
      <c r="AD114" s="157"/>
      <c r="AE114" s="14">
        <f>IF(W114="",0,1)</f>
        <v>0</v>
      </c>
      <c r="AF114" s="147">
        <v>11</v>
      </c>
      <c r="AG114" s="49"/>
      <c r="AH114" s="49"/>
      <c r="AI114" s="49"/>
      <c r="AJ114" s="49"/>
      <c r="AK114" s="167" t="str">
        <f t="shared" si="22"/>
        <v>Мектеп</v>
      </c>
      <c r="AL114" s="49"/>
      <c r="AM114" s="49"/>
      <c r="AN114" s="157"/>
      <c r="AO114" s="15">
        <f t="shared" si="23"/>
        <v>0</v>
      </c>
    </row>
    <row r="115" spans="1:41" ht="14.1" customHeight="1">
      <c r="A115" s="137">
        <v>12</v>
      </c>
      <c r="B115" s="49"/>
      <c r="C115" s="130"/>
      <c r="D115" s="26"/>
      <c r="E115" s="49"/>
      <c r="F115" s="167" t="str">
        <f t="shared" si="21"/>
        <v>Мектеп</v>
      </c>
      <c r="G115" s="16"/>
      <c r="H115" s="49" t="s">
        <v>4</v>
      </c>
      <c r="I115" s="226"/>
      <c r="J115" s="13">
        <f t="shared" si="18"/>
        <v>0</v>
      </c>
      <c r="K115" s="13"/>
      <c r="L115" s="136">
        <v>12</v>
      </c>
      <c r="M115" s="16"/>
      <c r="N115" s="49"/>
      <c r="O115" s="24"/>
      <c r="P115" s="16"/>
      <c r="Q115" s="167" t="str">
        <f t="shared" si="19"/>
        <v>Мектеп</v>
      </c>
      <c r="R115" s="16"/>
      <c r="S115" s="16"/>
      <c r="T115" s="226"/>
      <c r="U115" s="143">
        <f t="shared" si="24"/>
        <v>0</v>
      </c>
      <c r="V115" s="137">
        <v>3</v>
      </c>
      <c r="W115" s="49"/>
      <c r="X115" s="49"/>
      <c r="Y115" s="49"/>
      <c r="Z115" s="49"/>
      <c r="AA115" s="171" t="str">
        <f>+$A$1</f>
        <v>Мектеп</v>
      </c>
      <c r="AB115" s="49"/>
      <c r="AC115" s="49"/>
      <c r="AD115" s="157"/>
      <c r="AE115" s="14">
        <f>IF(W115="",0,1)</f>
        <v>0</v>
      </c>
      <c r="AF115" s="147">
        <v>12</v>
      </c>
      <c r="AG115" s="49"/>
      <c r="AH115" s="49"/>
      <c r="AI115" s="49"/>
      <c r="AJ115" s="49"/>
      <c r="AK115" s="167" t="str">
        <f t="shared" si="22"/>
        <v>Мектеп</v>
      </c>
      <c r="AL115" s="49"/>
      <c r="AM115" s="49"/>
      <c r="AN115" s="157"/>
      <c r="AO115" s="15">
        <f t="shared" si="23"/>
        <v>0</v>
      </c>
    </row>
    <row r="116" spans="1:41" ht="14.1" customHeight="1">
      <c r="A116" s="136">
        <v>13</v>
      </c>
      <c r="B116" s="16"/>
      <c r="C116" s="130"/>
      <c r="D116" s="24"/>
      <c r="E116" s="49"/>
      <c r="F116" s="167" t="str">
        <f t="shared" si="21"/>
        <v>Мектеп</v>
      </c>
      <c r="G116" s="16"/>
      <c r="H116" s="16" t="s">
        <v>4</v>
      </c>
      <c r="I116" s="226"/>
      <c r="J116" s="13">
        <f t="shared" si="18"/>
        <v>0</v>
      </c>
      <c r="K116" s="13"/>
      <c r="L116" s="136">
        <v>13</v>
      </c>
      <c r="M116" s="16"/>
      <c r="N116" s="49"/>
      <c r="O116" s="24"/>
      <c r="P116" s="16"/>
      <c r="Q116" s="167" t="str">
        <f t="shared" si="19"/>
        <v>Мектеп</v>
      </c>
      <c r="R116" s="16"/>
      <c r="S116" s="16"/>
      <c r="T116" s="226"/>
      <c r="U116" s="143">
        <f t="shared" si="24"/>
        <v>0</v>
      </c>
      <c r="V116" s="137">
        <v>4</v>
      </c>
      <c r="W116" s="49"/>
      <c r="X116" s="49"/>
      <c r="Y116" s="49"/>
      <c r="Z116" s="49"/>
      <c r="AA116" s="171" t="str">
        <f>+$A$1</f>
        <v>Мектеп</v>
      </c>
      <c r="AB116" s="49"/>
      <c r="AC116" s="49"/>
      <c r="AD116" s="157"/>
      <c r="AE116" s="14">
        <f>IF(W116="",0,1)</f>
        <v>0</v>
      </c>
      <c r="AF116" s="147">
        <v>13</v>
      </c>
      <c r="AG116" s="49"/>
      <c r="AH116" s="49"/>
      <c r="AI116" s="49"/>
      <c r="AJ116" s="49"/>
      <c r="AK116" s="167" t="str">
        <f t="shared" si="22"/>
        <v>Мектеп</v>
      </c>
      <c r="AL116" s="49"/>
      <c r="AM116" s="49"/>
      <c r="AN116" s="157"/>
      <c r="AO116" s="15">
        <f t="shared" si="23"/>
        <v>0</v>
      </c>
    </row>
    <row r="117" spans="1:41" ht="14.1" customHeight="1">
      <c r="A117" s="137">
        <v>14</v>
      </c>
      <c r="B117" s="49"/>
      <c r="C117" s="130"/>
      <c r="D117" s="26"/>
      <c r="E117" s="49"/>
      <c r="F117" s="167" t="str">
        <f t="shared" si="21"/>
        <v>Мектеп</v>
      </c>
      <c r="G117" s="16"/>
      <c r="H117" s="49" t="s">
        <v>4</v>
      </c>
      <c r="I117" s="226"/>
      <c r="J117" s="13">
        <f t="shared" si="18"/>
        <v>0</v>
      </c>
      <c r="K117" s="13"/>
      <c r="L117" s="136">
        <v>14</v>
      </c>
      <c r="M117" s="16"/>
      <c r="N117" s="49"/>
      <c r="O117" s="24"/>
      <c r="P117" s="16"/>
      <c r="Q117" s="167" t="str">
        <f t="shared" si="19"/>
        <v>Мектеп</v>
      </c>
      <c r="R117" s="16"/>
      <c r="S117" s="16"/>
      <c r="T117" s="226"/>
      <c r="U117" s="143">
        <f t="shared" si="24"/>
        <v>0</v>
      </c>
      <c r="V117" s="137">
        <v>5</v>
      </c>
      <c r="W117" s="49"/>
      <c r="X117" s="49"/>
      <c r="Y117" s="49"/>
      <c r="Z117" s="49"/>
      <c r="AA117" s="171" t="str">
        <f>+$A$1</f>
        <v>Мектеп</v>
      </c>
      <c r="AB117" s="49"/>
      <c r="AC117" s="49"/>
      <c r="AD117" s="157"/>
      <c r="AE117" s="14">
        <f>IF(W117="",0,1)</f>
        <v>0</v>
      </c>
      <c r="AG117" s="126" t="str">
        <f>IF(AH117=движ!D141,".","Девочки не правильно")</f>
        <v>.</v>
      </c>
      <c r="AH117" s="126">
        <f>SUMIF(AH104:AH116,"Қ",AO104:AO116)</f>
        <v>0</v>
      </c>
      <c r="AJ117" s="170">
        <f>IF(AO103=движ!C141,,"Число выбывших уч-ся не соттветствует движению")</f>
        <v>0</v>
      </c>
      <c r="AK117" s="86"/>
      <c r="AL117" s="86"/>
    </row>
    <row r="118" spans="1:41" ht="14.1" customHeight="1">
      <c r="A118" s="137">
        <v>15</v>
      </c>
      <c r="B118" s="49"/>
      <c r="C118" s="130"/>
      <c r="D118" s="26"/>
      <c r="E118" s="49"/>
      <c r="F118" s="167" t="str">
        <f t="shared" si="21"/>
        <v>Мектеп</v>
      </c>
      <c r="G118" s="16"/>
      <c r="H118" s="49" t="s">
        <v>4</v>
      </c>
      <c r="I118" s="226"/>
      <c r="J118" s="13">
        <f t="shared" si="18"/>
        <v>0</v>
      </c>
      <c r="K118" s="13"/>
      <c r="L118" s="136">
        <v>15</v>
      </c>
      <c r="M118" s="16"/>
      <c r="N118" s="49"/>
      <c r="O118" s="24"/>
      <c r="P118" s="16"/>
      <c r="Q118" s="167" t="str">
        <f t="shared" si="19"/>
        <v>Мектеп</v>
      </c>
      <c r="R118" s="16"/>
      <c r="S118" s="16"/>
      <c r="T118" s="226"/>
      <c r="U118" s="143">
        <f t="shared" si="24"/>
        <v>0</v>
      </c>
      <c r="V118" s="3"/>
      <c r="W118" s="126" t="str">
        <f>IF(X118=движ!D132,".","Девочки не правильно")</f>
        <v>.</v>
      </c>
      <c r="X118" s="126">
        <f>SUMIF(X113:X117,"Қ",AE113:AE117)</f>
        <v>0</v>
      </c>
      <c r="Z118" s="170">
        <f>IF(AE112=движ!C132,,"Число выбывших уч-ся не соттветствует движению")</f>
        <v>0</v>
      </c>
      <c r="AA118" s="86"/>
      <c r="AB118" s="86"/>
    </row>
    <row r="119" spans="1:41" ht="14.1" customHeight="1">
      <c r="A119" s="136">
        <v>16</v>
      </c>
      <c r="B119" s="16"/>
      <c r="C119" s="130"/>
      <c r="D119" s="24"/>
      <c r="E119" s="49"/>
      <c r="F119" s="167" t="str">
        <f t="shared" si="21"/>
        <v>Мектеп</v>
      </c>
      <c r="G119" s="16"/>
      <c r="H119" s="16" t="s">
        <v>4</v>
      </c>
      <c r="I119" s="226"/>
      <c r="J119" s="13">
        <f t="shared" si="18"/>
        <v>0</v>
      </c>
      <c r="K119" s="13"/>
      <c r="L119" s="136">
        <v>16</v>
      </c>
      <c r="M119" s="16"/>
      <c r="N119" s="49"/>
      <c r="O119" s="24"/>
      <c r="P119" s="16"/>
      <c r="Q119" s="167" t="str">
        <f t="shared" si="19"/>
        <v>Мектеп</v>
      </c>
      <c r="R119" s="16"/>
      <c r="S119" s="16"/>
      <c r="T119" s="226"/>
      <c r="U119" s="143">
        <f t="shared" si="24"/>
        <v>0</v>
      </c>
      <c r="V119" s="3" t="s">
        <v>91</v>
      </c>
      <c r="AF119" s="3" t="s">
        <v>94</v>
      </c>
    </row>
    <row r="120" spans="1:41" ht="14.1" customHeight="1">
      <c r="A120" s="137">
        <v>17</v>
      </c>
      <c r="B120" s="49"/>
      <c r="C120" s="130"/>
      <c r="D120" s="26"/>
      <c r="E120" s="49"/>
      <c r="F120" s="167" t="str">
        <f t="shared" si="21"/>
        <v>Мектеп</v>
      </c>
      <c r="G120" s="16"/>
      <c r="H120" s="49" t="s">
        <v>4</v>
      </c>
      <c r="I120" s="226"/>
      <c r="J120" s="13">
        <f t="shared" si="18"/>
        <v>0</v>
      </c>
      <c r="K120" s="13"/>
      <c r="L120" s="136">
        <v>17</v>
      </c>
      <c r="M120" s="16"/>
      <c r="N120" s="49"/>
      <c r="O120" s="24"/>
      <c r="P120" s="16"/>
      <c r="Q120" s="167" t="str">
        <f t="shared" si="19"/>
        <v>Мектеп</v>
      </c>
      <c r="R120" s="16"/>
      <c r="S120" s="16"/>
      <c r="T120" s="226"/>
      <c r="U120" s="143">
        <f t="shared" si="24"/>
        <v>0</v>
      </c>
    </row>
    <row r="121" spans="1:41" ht="14.1" customHeight="1">
      <c r="A121" s="137">
        <v>18</v>
      </c>
      <c r="B121" s="49"/>
      <c r="C121" s="130"/>
      <c r="D121" s="26"/>
      <c r="E121" s="49"/>
      <c r="F121" s="167" t="str">
        <f t="shared" si="21"/>
        <v>Мектеп</v>
      </c>
      <c r="G121" s="16"/>
      <c r="H121" s="49" t="s">
        <v>4</v>
      </c>
      <c r="I121" s="226"/>
      <c r="J121" s="13">
        <f t="shared" si="18"/>
        <v>0</v>
      </c>
      <c r="K121" s="13"/>
      <c r="L121" s="136">
        <v>18</v>
      </c>
      <c r="M121" s="16"/>
      <c r="N121" s="49"/>
      <c r="O121" s="24"/>
      <c r="P121" s="16"/>
      <c r="Q121" s="167" t="str">
        <f t="shared" si="19"/>
        <v>Мектеп</v>
      </c>
      <c r="R121" s="16"/>
      <c r="S121" s="16"/>
      <c r="T121" s="226"/>
      <c r="U121" s="143">
        <f t="shared" si="24"/>
        <v>0</v>
      </c>
      <c r="V121" s="219" t="s">
        <v>2</v>
      </c>
      <c r="W121" s="219" t="s">
        <v>3</v>
      </c>
      <c r="X121" s="219" t="s">
        <v>179</v>
      </c>
      <c r="Y121" s="219" t="s">
        <v>207</v>
      </c>
      <c r="Z121" s="219" t="s">
        <v>176</v>
      </c>
      <c r="AA121" s="219" t="s">
        <v>177</v>
      </c>
      <c r="AB121" s="219" t="s">
        <v>178</v>
      </c>
      <c r="AC121" s="219" t="s">
        <v>6</v>
      </c>
      <c r="AD121" s="224" t="s">
        <v>183</v>
      </c>
      <c r="AE121" s="14">
        <f>SUM(AE122:AE126)</f>
        <v>0</v>
      </c>
      <c r="AF121" s="219" t="s">
        <v>2</v>
      </c>
      <c r="AG121" s="219" t="s">
        <v>3</v>
      </c>
      <c r="AH121" s="219" t="s">
        <v>179</v>
      </c>
      <c r="AI121" s="219" t="s">
        <v>207</v>
      </c>
      <c r="AJ121" s="219" t="s">
        <v>176</v>
      </c>
      <c r="AK121" s="219" t="s">
        <v>177</v>
      </c>
      <c r="AL121" s="219" t="s">
        <v>178</v>
      </c>
      <c r="AM121" s="220" t="s">
        <v>211</v>
      </c>
      <c r="AN121" s="224" t="s">
        <v>183</v>
      </c>
      <c r="AO121" s="82">
        <f>SUM(AO122:AO123)</f>
        <v>0</v>
      </c>
    </row>
    <row r="122" spans="1:41" ht="14.1" customHeight="1">
      <c r="A122" s="136">
        <v>19</v>
      </c>
      <c r="B122" s="16"/>
      <c r="C122" s="130"/>
      <c r="D122" s="24"/>
      <c r="E122" s="49"/>
      <c r="F122" s="167" t="str">
        <f t="shared" si="21"/>
        <v>Мектеп</v>
      </c>
      <c r="G122" s="16"/>
      <c r="H122" s="16" t="s">
        <v>4</v>
      </c>
      <c r="I122" s="226"/>
      <c r="J122" s="13">
        <f t="shared" si="18"/>
        <v>0</v>
      </c>
      <c r="K122" s="13"/>
      <c r="L122" s="136">
        <v>19</v>
      </c>
      <c r="M122" s="16"/>
      <c r="N122" s="49"/>
      <c r="O122" s="24"/>
      <c r="P122" s="16"/>
      <c r="Q122" s="167" t="str">
        <f t="shared" si="19"/>
        <v>Мектеп</v>
      </c>
      <c r="R122" s="16"/>
      <c r="S122" s="16"/>
      <c r="T122" s="226"/>
      <c r="U122" s="143">
        <f t="shared" si="24"/>
        <v>0</v>
      </c>
      <c r="V122" s="136">
        <v>1</v>
      </c>
      <c r="W122" s="49"/>
      <c r="X122" s="49"/>
      <c r="Y122" s="16"/>
      <c r="Z122" s="16"/>
      <c r="AA122" s="167" t="str">
        <f>+$A$1</f>
        <v>Мектеп</v>
      </c>
      <c r="AB122" s="16"/>
      <c r="AC122" s="16"/>
      <c r="AD122" s="157"/>
      <c r="AE122" s="14">
        <f>IF(W122="",0,1)</f>
        <v>0</v>
      </c>
      <c r="AF122" s="136">
        <v>1</v>
      </c>
      <c r="AG122" s="49"/>
      <c r="AH122" s="49"/>
      <c r="AI122" s="16"/>
      <c r="AJ122" s="16"/>
      <c r="AK122" s="167" t="str">
        <f>+$A$1</f>
        <v>Мектеп</v>
      </c>
      <c r="AL122" s="16"/>
      <c r="AM122" s="16"/>
      <c r="AN122" s="157"/>
      <c r="AO122" s="15">
        <f>IF(AG122="",0,1)</f>
        <v>0</v>
      </c>
    </row>
    <row r="123" spans="1:41" ht="14.1" customHeight="1">
      <c r="A123" s="137">
        <v>20</v>
      </c>
      <c r="B123" s="16"/>
      <c r="C123" s="130"/>
      <c r="D123" s="24"/>
      <c r="E123" s="49"/>
      <c r="F123" s="167" t="str">
        <f t="shared" si="21"/>
        <v>Мектеп</v>
      </c>
      <c r="G123" s="16"/>
      <c r="H123" s="49" t="s">
        <v>4</v>
      </c>
      <c r="I123" s="226"/>
      <c r="J123" s="13">
        <f t="shared" si="18"/>
        <v>0</v>
      </c>
      <c r="K123" s="13"/>
      <c r="L123" s="136">
        <v>20</v>
      </c>
      <c r="M123" s="16"/>
      <c r="N123" s="49"/>
      <c r="O123" s="24"/>
      <c r="P123" s="16"/>
      <c r="Q123" s="167" t="str">
        <f t="shared" si="19"/>
        <v>Мектеп</v>
      </c>
      <c r="R123" s="16"/>
      <c r="S123" s="16"/>
      <c r="T123" s="226"/>
      <c r="U123" s="143">
        <f t="shared" si="24"/>
        <v>0</v>
      </c>
      <c r="V123" s="137">
        <v>2</v>
      </c>
      <c r="W123" s="49"/>
      <c r="X123" s="49"/>
      <c r="Y123" s="49"/>
      <c r="Z123" s="49"/>
      <c r="AA123" s="171" t="str">
        <f>+$A$1</f>
        <v>Мектеп</v>
      </c>
      <c r="AB123" s="49"/>
      <c r="AC123" s="49"/>
      <c r="AD123" s="157"/>
      <c r="AE123" s="14">
        <f>IF(W123="",0,1)</f>
        <v>0</v>
      </c>
      <c r="AF123" s="137">
        <v>2</v>
      </c>
      <c r="AG123" s="49"/>
      <c r="AH123" s="49"/>
      <c r="AI123" s="49"/>
      <c r="AJ123" s="49"/>
      <c r="AK123" s="167" t="str">
        <f>+$A$1</f>
        <v>Мектеп</v>
      </c>
      <c r="AL123" s="49"/>
      <c r="AM123" s="49"/>
      <c r="AN123" s="157"/>
      <c r="AO123" s="15">
        <f>IF(AG123="",0,1)</f>
        <v>0</v>
      </c>
    </row>
    <row r="124" spans="1:41" ht="14.1" customHeight="1">
      <c r="A124" s="137">
        <v>21</v>
      </c>
      <c r="B124" s="16"/>
      <c r="C124" s="130"/>
      <c r="D124" s="24"/>
      <c r="E124" s="49"/>
      <c r="F124" s="167" t="str">
        <f t="shared" si="21"/>
        <v>Мектеп</v>
      </c>
      <c r="G124" s="16"/>
      <c r="H124" s="49" t="s">
        <v>4</v>
      </c>
      <c r="I124" s="226"/>
      <c r="J124" s="13">
        <f t="shared" si="18"/>
        <v>0</v>
      </c>
      <c r="K124" s="13"/>
      <c r="L124" s="12"/>
      <c r="M124" s="126" t="str">
        <f>IF(N124=движ!D135,".","Девочки не правильно")</f>
        <v>.</v>
      </c>
      <c r="N124" s="126">
        <f>SUMIF(N104:N123,"Қ",U104:U123)</f>
        <v>0</v>
      </c>
      <c r="O124" s="12"/>
      <c r="P124" s="170">
        <f>IF(U103=движ!C135,,"Число выбывших уч-ся не соттветствует движению")</f>
        <v>0</v>
      </c>
      <c r="Q124" s="86"/>
      <c r="R124" s="86"/>
      <c r="S124" s="11"/>
      <c r="T124" s="11"/>
      <c r="U124" s="143"/>
      <c r="V124" s="137">
        <v>3</v>
      </c>
      <c r="W124" s="49"/>
      <c r="X124" s="49"/>
      <c r="Y124" s="49"/>
      <c r="Z124" s="49"/>
      <c r="AA124" s="171" t="str">
        <f>+$A$1</f>
        <v>Мектеп</v>
      </c>
      <c r="AB124" s="49"/>
      <c r="AC124" s="49"/>
      <c r="AD124" s="157"/>
      <c r="AE124" s="14">
        <f>IF(W124="",0,1)</f>
        <v>0</v>
      </c>
      <c r="AF124" s="48"/>
      <c r="AG124" s="92"/>
      <c r="AH124" s="92"/>
      <c r="AI124" s="92"/>
      <c r="AJ124" s="92"/>
      <c r="AK124" s="139"/>
      <c r="AL124" s="92"/>
      <c r="AM124" s="92"/>
      <c r="AN124" s="92"/>
      <c r="AO124" s="15">
        <f>IF(AG124="",0,1)</f>
        <v>0</v>
      </c>
    </row>
    <row r="125" spans="1:41" ht="14.1" customHeight="1">
      <c r="A125" s="136">
        <v>22</v>
      </c>
      <c r="B125" s="16"/>
      <c r="C125" s="130"/>
      <c r="D125" s="24"/>
      <c r="E125" s="49"/>
      <c r="F125" s="167" t="str">
        <f t="shared" si="21"/>
        <v>Мектеп</v>
      </c>
      <c r="G125" s="16"/>
      <c r="H125" s="16" t="s">
        <v>4</v>
      </c>
      <c r="I125" s="226"/>
      <c r="J125" s="13">
        <f t="shared" si="18"/>
        <v>0</v>
      </c>
      <c r="K125" s="13"/>
      <c r="L125" s="3" t="s">
        <v>98</v>
      </c>
      <c r="U125" s="143"/>
      <c r="V125" s="137">
        <v>4</v>
      </c>
      <c r="W125" s="49"/>
      <c r="X125" s="49"/>
      <c r="Y125" s="49"/>
      <c r="Z125" s="49"/>
      <c r="AA125" s="171" t="str">
        <f>+$A$1</f>
        <v>Мектеп</v>
      </c>
      <c r="AB125" s="49"/>
      <c r="AC125" s="49"/>
      <c r="AD125" s="157"/>
      <c r="AE125" s="14">
        <f>IF(W125="",0,1)</f>
        <v>0</v>
      </c>
      <c r="AG125" s="126" t="str">
        <f>IF(AH125=движ!D143,".","Девочки не правильно")</f>
        <v>.</v>
      </c>
      <c r="AH125" s="126">
        <f>SUMIF(AH122:AH123,"Қ",AO122:AO123)</f>
        <v>0</v>
      </c>
      <c r="AJ125" s="170">
        <f>IF(AO121=движ!C145,,"Число выбывших уч-ся не соттветствует движению")</f>
        <v>0</v>
      </c>
      <c r="AK125" s="86"/>
      <c r="AL125" s="86"/>
    </row>
    <row r="126" spans="1:41" ht="14.1" customHeight="1">
      <c r="A126" s="137">
        <v>23</v>
      </c>
      <c r="B126" s="49"/>
      <c r="C126" s="130"/>
      <c r="D126" s="26"/>
      <c r="E126" s="49"/>
      <c r="F126" s="167" t="str">
        <f t="shared" si="21"/>
        <v>Мектеп</v>
      </c>
      <c r="G126" s="16"/>
      <c r="H126" s="49" t="s">
        <v>4</v>
      </c>
      <c r="I126" s="226"/>
      <c r="J126" s="13">
        <f t="shared" si="18"/>
        <v>0</v>
      </c>
      <c r="K126" s="13"/>
      <c r="U126" s="143"/>
      <c r="V126" s="137">
        <v>5</v>
      </c>
      <c r="W126" s="49"/>
      <c r="X126" s="49"/>
      <c r="Y126" s="49"/>
      <c r="Z126" s="49"/>
      <c r="AA126" s="171" t="str">
        <f>+$A$1</f>
        <v>Мектеп</v>
      </c>
      <c r="AB126" s="49"/>
      <c r="AC126" s="49"/>
      <c r="AD126" s="157"/>
      <c r="AE126" s="14">
        <f>IF(W126="",0,1)</f>
        <v>0</v>
      </c>
      <c r="AF126" s="3" t="s">
        <v>95</v>
      </c>
    </row>
    <row r="127" spans="1:41" ht="14.1" customHeight="1">
      <c r="A127" s="137">
        <v>24</v>
      </c>
      <c r="B127" s="49"/>
      <c r="C127" s="130"/>
      <c r="D127" s="26"/>
      <c r="E127" s="49"/>
      <c r="F127" s="167" t="str">
        <f t="shared" si="21"/>
        <v>Мектеп</v>
      </c>
      <c r="G127" s="16"/>
      <c r="H127" s="49" t="s">
        <v>4</v>
      </c>
      <c r="I127" s="226"/>
      <c r="J127" s="13">
        <f t="shared" si="18"/>
        <v>0</v>
      </c>
      <c r="K127" s="13"/>
      <c r="L127" s="219" t="s">
        <v>2</v>
      </c>
      <c r="M127" s="219" t="s">
        <v>3</v>
      </c>
      <c r="N127" s="219" t="s">
        <v>179</v>
      </c>
      <c r="O127" s="219" t="s">
        <v>207</v>
      </c>
      <c r="P127" s="219" t="s">
        <v>176</v>
      </c>
      <c r="Q127" s="219" t="s">
        <v>177</v>
      </c>
      <c r="R127" s="219" t="s">
        <v>178</v>
      </c>
      <c r="S127" s="219" t="s">
        <v>208</v>
      </c>
      <c r="T127" s="224" t="s">
        <v>183</v>
      </c>
      <c r="U127" s="143">
        <f>SUM(U128:U143)</f>
        <v>0</v>
      </c>
      <c r="W127" s="126" t="str">
        <f>IF(X127=движ!D139,".","Девочки не правильно")</f>
        <v>.</v>
      </c>
      <c r="X127" s="126">
        <f>SUMIF(X122:X126,"Қ",AE122:AE126)</f>
        <v>0</v>
      </c>
      <c r="Z127" s="87">
        <f>IF(AE121=движ!C139,,"Число выбывших уч-ся не соттветствует движению")</f>
        <v>0</v>
      </c>
      <c r="AA127" s="87"/>
      <c r="AB127" s="87"/>
      <c r="AF127" s="219" t="s">
        <v>2</v>
      </c>
      <c r="AG127" s="219" t="s">
        <v>3</v>
      </c>
      <c r="AH127" s="219" t="s">
        <v>179</v>
      </c>
      <c r="AI127" s="219" t="s">
        <v>207</v>
      </c>
      <c r="AJ127" s="219" t="s">
        <v>176</v>
      </c>
      <c r="AK127" s="219" t="s">
        <v>177</v>
      </c>
      <c r="AL127" s="219" t="s">
        <v>178</v>
      </c>
      <c r="AM127" s="219" t="s">
        <v>6</v>
      </c>
      <c r="AN127" s="224" t="s">
        <v>183</v>
      </c>
      <c r="AO127" s="82">
        <f>SUM(AO128:AO130)</f>
        <v>0</v>
      </c>
    </row>
    <row r="128" spans="1:41" ht="14.1" customHeight="1">
      <c r="A128" s="136">
        <v>25</v>
      </c>
      <c r="B128" s="16"/>
      <c r="C128" s="130"/>
      <c r="D128" s="24"/>
      <c r="E128" s="49"/>
      <c r="F128" s="167" t="str">
        <f t="shared" si="21"/>
        <v>Мектеп</v>
      </c>
      <c r="G128" s="16"/>
      <c r="H128" s="16" t="s">
        <v>4</v>
      </c>
      <c r="I128" s="226"/>
      <c r="J128" s="13">
        <f t="shared" si="18"/>
        <v>0</v>
      </c>
      <c r="K128" s="13"/>
      <c r="L128" s="136">
        <v>1</v>
      </c>
      <c r="M128" s="49"/>
      <c r="N128" s="49"/>
      <c r="O128" s="26"/>
      <c r="P128" s="49"/>
      <c r="Q128" s="167" t="str">
        <f t="shared" ref="Q128:Q142" si="25">+$A$1</f>
        <v>Мектеп</v>
      </c>
      <c r="R128" s="49"/>
      <c r="S128" s="16"/>
      <c r="T128" s="226"/>
      <c r="U128" s="143">
        <f t="shared" ref="U128:U143" si="26">IF(M128="",0,1)</f>
        <v>0</v>
      </c>
      <c r="V128" s="3" t="s">
        <v>90</v>
      </c>
      <c r="AF128" s="147">
        <v>1</v>
      </c>
      <c r="AG128" s="49"/>
      <c r="AH128" s="49"/>
      <c r="AI128" s="49"/>
      <c r="AJ128" s="49"/>
      <c r="AK128" s="167" t="str">
        <f>+$A$1</f>
        <v>Мектеп</v>
      </c>
      <c r="AL128" s="49"/>
      <c r="AM128" s="49"/>
      <c r="AN128" s="157"/>
      <c r="AO128" s="15">
        <f>IF(AG128="",0,1)</f>
        <v>0</v>
      </c>
    </row>
    <row r="129" spans="1:41" ht="14.1" customHeight="1">
      <c r="A129" s="137">
        <v>26</v>
      </c>
      <c r="B129" s="49"/>
      <c r="C129" s="130"/>
      <c r="D129" s="26"/>
      <c r="E129" s="49"/>
      <c r="F129" s="167" t="str">
        <f t="shared" si="21"/>
        <v>Мектеп</v>
      </c>
      <c r="G129" s="16"/>
      <c r="H129" s="49" t="s">
        <v>4</v>
      </c>
      <c r="I129" s="226"/>
      <c r="J129" s="13">
        <f t="shared" si="18"/>
        <v>0</v>
      </c>
      <c r="K129" s="13"/>
      <c r="L129" s="137">
        <v>2</v>
      </c>
      <c r="M129" s="49"/>
      <c r="N129" s="49"/>
      <c r="O129" s="26"/>
      <c r="P129" s="49"/>
      <c r="Q129" s="167" t="str">
        <f t="shared" si="25"/>
        <v>Мектеп</v>
      </c>
      <c r="R129" s="49"/>
      <c r="S129" s="16"/>
      <c r="T129" s="226"/>
      <c r="U129" s="143">
        <f t="shared" si="26"/>
        <v>0</v>
      </c>
      <c r="AE129" s="14"/>
      <c r="AF129" s="147">
        <v>2</v>
      </c>
      <c r="AG129" s="49"/>
      <c r="AH129" s="49"/>
      <c r="AI129" s="49"/>
      <c r="AJ129" s="49"/>
      <c r="AK129" s="167" t="str">
        <f>+$A$1</f>
        <v>Мектеп</v>
      </c>
      <c r="AL129" s="49"/>
      <c r="AM129" s="49"/>
      <c r="AN129" s="157"/>
      <c r="AO129" s="15">
        <f>IF(AG129="",0,1)</f>
        <v>0</v>
      </c>
    </row>
    <row r="130" spans="1:41" ht="14.1" customHeight="1">
      <c r="A130" s="137">
        <v>27</v>
      </c>
      <c r="B130" s="49"/>
      <c r="C130" s="130"/>
      <c r="D130" s="26"/>
      <c r="E130" s="49"/>
      <c r="F130" s="167" t="str">
        <f t="shared" si="21"/>
        <v>Мектеп</v>
      </c>
      <c r="G130" s="16"/>
      <c r="H130" s="49" t="s">
        <v>4</v>
      </c>
      <c r="I130" s="226"/>
      <c r="J130" s="13">
        <f t="shared" si="18"/>
        <v>0</v>
      </c>
      <c r="K130" s="13"/>
      <c r="L130" s="137">
        <v>3</v>
      </c>
      <c r="M130" s="49"/>
      <c r="N130" s="49"/>
      <c r="O130" s="26"/>
      <c r="P130" s="49"/>
      <c r="Q130" s="167" t="str">
        <f t="shared" si="25"/>
        <v>Мектеп</v>
      </c>
      <c r="R130" s="49"/>
      <c r="S130" s="16"/>
      <c r="T130" s="226"/>
      <c r="U130" s="143">
        <f t="shared" si="26"/>
        <v>0</v>
      </c>
      <c r="V130" s="219" t="s">
        <v>2</v>
      </c>
      <c r="W130" s="219" t="s">
        <v>3</v>
      </c>
      <c r="X130" s="219" t="s">
        <v>179</v>
      </c>
      <c r="Y130" s="219" t="s">
        <v>207</v>
      </c>
      <c r="Z130" s="219" t="s">
        <v>176</v>
      </c>
      <c r="AA130" s="219" t="s">
        <v>177</v>
      </c>
      <c r="AB130" s="219" t="s">
        <v>178</v>
      </c>
      <c r="AC130" s="219" t="s">
        <v>6</v>
      </c>
      <c r="AD130" s="224" t="s">
        <v>183</v>
      </c>
      <c r="AE130" s="14">
        <f>SUM(AE131:AE135)</f>
        <v>0</v>
      </c>
      <c r="AF130" s="147">
        <v>3</v>
      </c>
      <c r="AG130" s="49"/>
      <c r="AH130" s="49"/>
      <c r="AI130" s="49"/>
      <c r="AJ130" s="49"/>
      <c r="AK130" s="167" t="str">
        <f>+$A$1</f>
        <v>Мектеп</v>
      </c>
      <c r="AL130" s="49"/>
      <c r="AM130" s="49"/>
      <c r="AN130" s="157"/>
      <c r="AO130" s="15">
        <f>IF(AG130="",0,1)</f>
        <v>0</v>
      </c>
    </row>
    <row r="131" spans="1:41" ht="14.1" customHeight="1">
      <c r="A131" s="136">
        <v>28</v>
      </c>
      <c r="B131" s="16"/>
      <c r="C131" s="130"/>
      <c r="D131" s="24"/>
      <c r="E131" s="49"/>
      <c r="F131" s="167" t="str">
        <f t="shared" si="21"/>
        <v>Мектеп</v>
      </c>
      <c r="G131" s="16"/>
      <c r="H131" s="16" t="s">
        <v>4</v>
      </c>
      <c r="I131" s="226"/>
      <c r="J131" s="13">
        <f t="shared" si="18"/>
        <v>0</v>
      </c>
      <c r="K131" s="13"/>
      <c r="L131" s="137">
        <v>4</v>
      </c>
      <c r="M131" s="49"/>
      <c r="N131" s="49"/>
      <c r="O131" s="26"/>
      <c r="P131" s="49"/>
      <c r="Q131" s="167" t="str">
        <f t="shared" si="25"/>
        <v>Мектеп</v>
      </c>
      <c r="R131" s="49"/>
      <c r="S131" s="16"/>
      <c r="T131" s="226"/>
      <c r="U131" s="143">
        <f t="shared" si="26"/>
        <v>0</v>
      </c>
      <c r="V131" s="144">
        <v>1</v>
      </c>
      <c r="W131" s="16"/>
      <c r="X131" s="49"/>
      <c r="Y131" s="16"/>
      <c r="Z131" s="16"/>
      <c r="AA131" s="167" t="str">
        <f>+$A$1</f>
        <v>Мектеп</v>
      </c>
      <c r="AB131" s="16"/>
      <c r="AC131" s="16"/>
      <c r="AD131" s="157"/>
      <c r="AE131" s="14">
        <f>IF(W131="",0,1)</f>
        <v>0</v>
      </c>
      <c r="AG131" s="126" t="str">
        <f>IF(AH131=движ!D146,".","Девочки не правильно")</f>
        <v>.</v>
      </c>
      <c r="AH131" s="126">
        <f>SUMIF(AH128:AH130,"Қ",AO128:AO130)</f>
        <v>0</v>
      </c>
      <c r="AJ131" s="170">
        <f>IF(AO127=движ!C146,,"Число выбывших уч-ся не соттветствует движению")</f>
        <v>0</v>
      </c>
      <c r="AK131" s="86"/>
      <c r="AL131" s="86"/>
    </row>
    <row r="132" spans="1:41" ht="14.1" customHeight="1">
      <c r="A132" s="137">
        <v>29</v>
      </c>
      <c r="B132" s="49"/>
      <c r="C132" s="130"/>
      <c r="D132" s="26"/>
      <c r="E132" s="49"/>
      <c r="F132" s="167" t="str">
        <f t="shared" si="21"/>
        <v>Мектеп</v>
      </c>
      <c r="G132" s="16"/>
      <c r="H132" s="49" t="s">
        <v>4</v>
      </c>
      <c r="I132" s="226"/>
      <c r="J132" s="13">
        <f t="shared" si="18"/>
        <v>0</v>
      </c>
      <c r="K132" s="13"/>
      <c r="L132" s="137">
        <v>5</v>
      </c>
      <c r="M132" s="49"/>
      <c r="N132" s="49"/>
      <c r="O132" s="26"/>
      <c r="P132" s="49"/>
      <c r="Q132" s="167" t="str">
        <f t="shared" si="25"/>
        <v>Мектеп</v>
      </c>
      <c r="R132" s="49"/>
      <c r="S132" s="16"/>
      <c r="T132" s="226"/>
      <c r="U132" s="143">
        <f t="shared" si="26"/>
        <v>0</v>
      </c>
      <c r="V132" s="147">
        <v>2</v>
      </c>
      <c r="W132" s="49"/>
      <c r="X132" s="49"/>
      <c r="Y132" s="49"/>
      <c r="Z132" s="49"/>
      <c r="AA132" s="171" t="str">
        <f>+$A$1</f>
        <v>Мектеп</v>
      </c>
      <c r="AB132" s="49"/>
      <c r="AC132" s="49"/>
      <c r="AD132" s="157"/>
      <c r="AE132" s="14">
        <f>IF(W132="",0,1)</f>
        <v>0</v>
      </c>
      <c r="AF132" s="3" t="s">
        <v>96</v>
      </c>
    </row>
    <row r="133" spans="1:41" ht="14.1" customHeight="1">
      <c r="A133" s="137">
        <v>30</v>
      </c>
      <c r="B133" s="49"/>
      <c r="C133" s="130"/>
      <c r="D133" s="26"/>
      <c r="E133" s="49"/>
      <c r="F133" s="167" t="str">
        <f t="shared" si="21"/>
        <v>Мектеп</v>
      </c>
      <c r="G133" s="16"/>
      <c r="H133" s="49" t="s">
        <v>4</v>
      </c>
      <c r="I133" s="226"/>
      <c r="J133" s="13">
        <f t="shared" si="18"/>
        <v>0</v>
      </c>
      <c r="K133" s="13"/>
      <c r="L133" s="136">
        <v>6</v>
      </c>
      <c r="M133" s="49"/>
      <c r="N133" s="49"/>
      <c r="O133" s="26"/>
      <c r="P133" s="49"/>
      <c r="Q133" s="167" t="str">
        <f t="shared" si="25"/>
        <v>Мектеп</v>
      </c>
      <c r="R133" s="49"/>
      <c r="S133" s="16"/>
      <c r="T133" s="226"/>
      <c r="U133" s="143">
        <f t="shared" si="26"/>
        <v>0</v>
      </c>
      <c r="V133" s="147">
        <v>3</v>
      </c>
      <c r="W133" s="49"/>
      <c r="X133" s="49"/>
      <c r="Y133" s="49"/>
      <c r="Z133" s="49"/>
      <c r="AA133" s="171" t="str">
        <f>+$A$1</f>
        <v>Мектеп</v>
      </c>
      <c r="AB133" s="49"/>
      <c r="AC133" s="49"/>
      <c r="AD133" s="157"/>
      <c r="AE133" s="14">
        <f>IF(W133="",0,1)</f>
        <v>0</v>
      </c>
    </row>
    <row r="134" spans="1:41" ht="14.1" customHeight="1">
      <c r="A134" s="136">
        <v>31</v>
      </c>
      <c r="B134" s="16"/>
      <c r="C134" s="130"/>
      <c r="D134" s="24"/>
      <c r="E134" s="49"/>
      <c r="F134" s="167" t="str">
        <f t="shared" si="21"/>
        <v>Мектеп</v>
      </c>
      <c r="G134" s="16"/>
      <c r="H134" s="16" t="s">
        <v>4</v>
      </c>
      <c r="I134" s="226"/>
      <c r="J134" s="13">
        <f t="shared" si="18"/>
        <v>0</v>
      </c>
      <c r="K134" s="13"/>
      <c r="L134" s="137">
        <v>7</v>
      </c>
      <c r="M134" s="49"/>
      <c r="N134" s="49"/>
      <c r="O134" s="26"/>
      <c r="P134" s="49"/>
      <c r="Q134" s="167" t="str">
        <f t="shared" si="25"/>
        <v>Мектеп</v>
      </c>
      <c r="R134" s="49"/>
      <c r="S134" s="16"/>
      <c r="T134" s="226"/>
      <c r="U134" s="143">
        <f t="shared" si="26"/>
        <v>0</v>
      </c>
      <c r="V134" s="147">
        <v>4</v>
      </c>
      <c r="W134" s="49"/>
      <c r="X134" s="49"/>
      <c r="Y134" s="49"/>
      <c r="Z134" s="49"/>
      <c r="AA134" s="171" t="str">
        <f>+$A$1</f>
        <v>Мектеп</v>
      </c>
      <c r="AB134" s="49"/>
      <c r="AC134" s="49"/>
      <c r="AD134" s="157"/>
      <c r="AE134" s="14">
        <f>IF(W134="",0,1)</f>
        <v>0</v>
      </c>
      <c r="AF134" s="219" t="s">
        <v>2</v>
      </c>
      <c r="AG134" s="219" t="s">
        <v>3</v>
      </c>
      <c r="AH134" s="219" t="s">
        <v>179</v>
      </c>
      <c r="AI134" s="219" t="s">
        <v>207</v>
      </c>
      <c r="AJ134" s="219" t="s">
        <v>176</v>
      </c>
      <c r="AK134" s="219" t="s">
        <v>177</v>
      </c>
      <c r="AL134" s="219" t="s">
        <v>178</v>
      </c>
      <c r="AM134" s="219" t="s">
        <v>6</v>
      </c>
      <c r="AN134" s="224" t="s">
        <v>183</v>
      </c>
      <c r="AO134" s="82">
        <f>SUM(AO135:AO136)</f>
        <v>0</v>
      </c>
    </row>
    <row r="135" spans="1:41" ht="14.1" customHeight="1">
      <c r="A135" s="137">
        <v>32</v>
      </c>
      <c r="B135" s="49"/>
      <c r="C135" s="130"/>
      <c r="D135" s="26"/>
      <c r="E135" s="49"/>
      <c r="F135" s="167" t="str">
        <f t="shared" si="21"/>
        <v>Мектеп</v>
      </c>
      <c r="G135" s="16"/>
      <c r="H135" s="49" t="s">
        <v>4</v>
      </c>
      <c r="I135" s="226"/>
      <c r="J135" s="13">
        <f t="shared" si="18"/>
        <v>0</v>
      </c>
      <c r="K135" s="13"/>
      <c r="L135" s="136">
        <v>8</v>
      </c>
      <c r="M135" s="49"/>
      <c r="N135" s="49"/>
      <c r="O135" s="26"/>
      <c r="P135" s="49"/>
      <c r="Q135" s="167" t="str">
        <f t="shared" si="25"/>
        <v>Мектеп</v>
      </c>
      <c r="R135" s="49"/>
      <c r="S135" s="16"/>
      <c r="T135" s="226"/>
      <c r="U135" s="143">
        <f t="shared" si="26"/>
        <v>0</v>
      </c>
      <c r="V135" s="147">
        <v>5</v>
      </c>
      <c r="W135" s="49"/>
      <c r="X135" s="49"/>
      <c r="Y135" s="49"/>
      <c r="Z135" s="49"/>
      <c r="AA135" s="171" t="str">
        <f>+$A$1</f>
        <v>Мектеп</v>
      </c>
      <c r="AB135" s="49"/>
      <c r="AC135" s="49"/>
      <c r="AD135" s="157"/>
      <c r="AE135" s="14">
        <f>IF(W135="",0,1)</f>
        <v>0</v>
      </c>
      <c r="AF135" s="137">
        <v>1</v>
      </c>
      <c r="AG135" s="49"/>
      <c r="AH135" s="49"/>
      <c r="AI135" s="49"/>
      <c r="AJ135" s="49"/>
      <c r="AK135" s="167" t="str">
        <f>+$A$1</f>
        <v>Мектеп</v>
      </c>
      <c r="AL135" s="49"/>
      <c r="AM135" s="49"/>
      <c r="AN135" s="157"/>
      <c r="AO135" s="15">
        <f>IF(AG135="",0,1)</f>
        <v>0</v>
      </c>
    </row>
    <row r="136" spans="1:41" ht="14.1" customHeight="1">
      <c r="A136" s="137">
        <v>33</v>
      </c>
      <c r="B136" s="49"/>
      <c r="C136" s="130"/>
      <c r="D136" s="26"/>
      <c r="E136" s="49"/>
      <c r="F136" s="167" t="str">
        <f t="shared" si="21"/>
        <v>Мектеп</v>
      </c>
      <c r="G136" s="16"/>
      <c r="H136" s="49" t="s">
        <v>4</v>
      </c>
      <c r="I136" s="226"/>
      <c r="J136" s="13">
        <f t="shared" si="18"/>
        <v>0</v>
      </c>
      <c r="K136" s="13"/>
      <c r="L136" s="137">
        <v>9</v>
      </c>
      <c r="M136" s="49"/>
      <c r="N136" s="49"/>
      <c r="O136" s="26"/>
      <c r="P136" s="49"/>
      <c r="Q136" s="167" t="str">
        <f t="shared" si="25"/>
        <v>Мектеп</v>
      </c>
      <c r="R136" s="49"/>
      <c r="S136" s="16"/>
      <c r="T136" s="226"/>
      <c r="U136" s="143">
        <f t="shared" si="26"/>
        <v>0</v>
      </c>
      <c r="W136" s="126" t="str">
        <f>IF(X136=движ!D140,".","Девочки не правильно")</f>
        <v>.</v>
      </c>
      <c r="X136" s="126">
        <f>SUMIF(X131:X135,"Қ",AE131:AE135)</f>
        <v>0</v>
      </c>
      <c r="Z136" s="87">
        <f>IF(AE130=движ!C140,,"Число выбывших уч-ся не соттветствует движению")</f>
        <v>0</v>
      </c>
      <c r="AA136" s="87"/>
      <c r="AB136" s="87"/>
      <c r="AF136" s="137">
        <v>2</v>
      </c>
      <c r="AG136" s="49"/>
      <c r="AH136" s="49"/>
      <c r="AI136" s="49"/>
      <c r="AJ136" s="49"/>
      <c r="AK136" s="167" t="str">
        <f>+$A$1</f>
        <v>Мектеп</v>
      </c>
      <c r="AL136" s="49"/>
      <c r="AM136" s="49"/>
      <c r="AN136" s="157"/>
      <c r="AO136" s="15">
        <f>IF(AG136="",0,1)</f>
        <v>0</v>
      </c>
    </row>
    <row r="137" spans="1:41" ht="14.1" customHeight="1">
      <c r="A137" s="136">
        <v>34</v>
      </c>
      <c r="B137" s="16"/>
      <c r="C137" s="130"/>
      <c r="D137" s="24"/>
      <c r="E137" s="49"/>
      <c r="F137" s="167" t="str">
        <f t="shared" si="21"/>
        <v>Мектеп</v>
      </c>
      <c r="G137" s="16"/>
      <c r="H137" s="16" t="s">
        <v>4</v>
      </c>
      <c r="I137" s="226"/>
      <c r="J137" s="13">
        <f t="shared" si="18"/>
        <v>0</v>
      </c>
      <c r="K137" s="13"/>
      <c r="L137" s="136">
        <v>10</v>
      </c>
      <c r="M137" s="49"/>
      <c r="N137" s="49"/>
      <c r="O137" s="26"/>
      <c r="P137" s="49"/>
      <c r="Q137" s="167" t="str">
        <f t="shared" si="25"/>
        <v>Мектеп</v>
      </c>
      <c r="R137" s="49"/>
      <c r="S137" s="16"/>
      <c r="T137" s="226"/>
      <c r="U137" s="143">
        <f t="shared" si="26"/>
        <v>0</v>
      </c>
      <c r="V137" s="268" t="s">
        <v>93</v>
      </c>
      <c r="W137" s="268"/>
      <c r="X137" s="268"/>
      <c r="Y137" s="268"/>
      <c r="Z137" s="268"/>
      <c r="AA137" s="268"/>
      <c r="AB137" s="268"/>
      <c r="AC137" s="268"/>
      <c r="AD137" s="138"/>
      <c r="AE137" s="82"/>
      <c r="AG137" s="126" t="str">
        <f>IF(AH137=движ!D147,".","Девочки не правильно")</f>
        <v>.</v>
      </c>
      <c r="AH137" s="126">
        <f>SUMIF(AH135:AH136,"Қ",AO135:AO136)</f>
        <v>0</v>
      </c>
      <c r="AJ137" s="170">
        <f>IF(AO134=движ!C147,,"Число выбывших уч-ся не соттветствует движению")</f>
        <v>0</v>
      </c>
      <c r="AK137" s="86"/>
      <c r="AL137" s="86"/>
    </row>
    <row r="138" spans="1:41" ht="14.1" customHeight="1">
      <c r="A138" s="137">
        <v>35</v>
      </c>
      <c r="B138" s="49"/>
      <c r="C138" s="130"/>
      <c r="D138" s="26"/>
      <c r="E138" s="49"/>
      <c r="F138" s="167" t="str">
        <f t="shared" si="21"/>
        <v>Мектеп</v>
      </c>
      <c r="G138" s="16"/>
      <c r="H138" s="49" t="s">
        <v>4</v>
      </c>
      <c r="I138" s="226"/>
      <c r="J138" s="13">
        <f t="shared" si="18"/>
        <v>0</v>
      </c>
      <c r="K138" s="13"/>
      <c r="L138" s="137">
        <v>11</v>
      </c>
      <c r="M138" s="49"/>
      <c r="N138" s="49"/>
      <c r="O138" s="26"/>
      <c r="P138" s="49"/>
      <c r="Q138" s="167" t="str">
        <f t="shared" si="25"/>
        <v>Мектеп</v>
      </c>
      <c r="R138" s="49"/>
      <c r="S138" s="16"/>
      <c r="T138" s="226"/>
      <c r="U138" s="143">
        <f t="shared" si="26"/>
        <v>0</v>
      </c>
      <c r="AE138" s="82"/>
      <c r="AF138" s="3" t="s">
        <v>97</v>
      </c>
    </row>
    <row r="139" spans="1:41" ht="14.1" customHeight="1">
      <c r="A139" s="137">
        <v>36</v>
      </c>
      <c r="B139" s="49"/>
      <c r="C139" s="130"/>
      <c r="D139" s="26"/>
      <c r="E139" s="49"/>
      <c r="F139" s="167" t="str">
        <f t="shared" si="21"/>
        <v>Мектеп</v>
      </c>
      <c r="G139" s="16"/>
      <c r="H139" s="49" t="s">
        <v>4</v>
      </c>
      <c r="I139" s="226"/>
      <c r="J139" s="13">
        <f t="shared" si="18"/>
        <v>0</v>
      </c>
      <c r="K139" s="13"/>
      <c r="L139" s="136">
        <v>12</v>
      </c>
      <c r="M139" s="49"/>
      <c r="N139" s="49"/>
      <c r="O139" s="26"/>
      <c r="P139" s="49"/>
      <c r="Q139" s="167" t="str">
        <f t="shared" si="25"/>
        <v>Мектеп</v>
      </c>
      <c r="R139" s="49"/>
      <c r="S139" s="16"/>
      <c r="T139" s="226"/>
      <c r="U139" s="143">
        <f t="shared" si="26"/>
        <v>0</v>
      </c>
      <c r="V139" s="219" t="s">
        <v>2</v>
      </c>
      <c r="W139" s="219" t="s">
        <v>3</v>
      </c>
      <c r="X139" s="219" t="s">
        <v>179</v>
      </c>
      <c r="Y139" s="219" t="s">
        <v>207</v>
      </c>
      <c r="Z139" s="219" t="s">
        <v>176</v>
      </c>
      <c r="AA139" s="219" t="s">
        <v>177</v>
      </c>
      <c r="AB139" s="219" t="s">
        <v>178</v>
      </c>
      <c r="AC139" s="219" t="s">
        <v>6</v>
      </c>
      <c r="AD139" s="224" t="s">
        <v>183</v>
      </c>
      <c r="AE139" s="14">
        <f>SUM(AE140:AE143)</f>
        <v>0</v>
      </c>
      <c r="AF139" s="219" t="s">
        <v>2</v>
      </c>
      <c r="AG139" s="219" t="s">
        <v>3</v>
      </c>
      <c r="AH139" s="219" t="s">
        <v>179</v>
      </c>
      <c r="AI139" s="219" t="s">
        <v>207</v>
      </c>
      <c r="AJ139" s="219" t="s">
        <v>176</v>
      </c>
      <c r="AK139" s="219" t="s">
        <v>177</v>
      </c>
      <c r="AL139" s="219" t="s">
        <v>178</v>
      </c>
      <c r="AM139" s="220" t="s">
        <v>211</v>
      </c>
      <c r="AN139" s="224" t="s">
        <v>183</v>
      </c>
      <c r="AO139" s="82">
        <f>SUM(AO140:AO144)</f>
        <v>0</v>
      </c>
    </row>
    <row r="140" spans="1:41" ht="14.1" customHeight="1">
      <c r="A140" s="136">
        <v>37</v>
      </c>
      <c r="B140" s="16"/>
      <c r="C140" s="130"/>
      <c r="D140" s="24"/>
      <c r="E140" s="49"/>
      <c r="F140" s="167" t="str">
        <f t="shared" si="21"/>
        <v>Мектеп</v>
      </c>
      <c r="G140" s="16"/>
      <c r="H140" s="16" t="s">
        <v>4</v>
      </c>
      <c r="I140" s="226"/>
      <c r="J140" s="13">
        <f t="shared" si="18"/>
        <v>0</v>
      </c>
      <c r="K140" s="13"/>
      <c r="L140" s="137">
        <v>13</v>
      </c>
      <c r="M140" s="49"/>
      <c r="N140" s="49"/>
      <c r="O140" s="26"/>
      <c r="P140" s="49"/>
      <c r="Q140" s="167" t="str">
        <f t="shared" si="25"/>
        <v>Мектеп</v>
      </c>
      <c r="R140" s="49"/>
      <c r="S140" s="16"/>
      <c r="T140" s="226"/>
      <c r="U140" s="143">
        <f t="shared" si="26"/>
        <v>0</v>
      </c>
      <c r="V140" s="136">
        <v>1</v>
      </c>
      <c r="W140" s="16"/>
      <c r="X140" s="49"/>
      <c r="Y140" s="16"/>
      <c r="Z140" s="16"/>
      <c r="AA140" s="167" t="str">
        <f>+$A$1</f>
        <v>Мектеп</v>
      </c>
      <c r="AB140" s="16"/>
      <c r="AC140" s="16"/>
      <c r="AD140" s="157"/>
      <c r="AE140" s="14">
        <f>IF(W140="",0,1)</f>
        <v>0</v>
      </c>
      <c r="AF140" s="147">
        <v>1</v>
      </c>
      <c r="AG140" s="49"/>
      <c r="AH140" s="49"/>
      <c r="AI140" s="49"/>
      <c r="AJ140" s="49"/>
      <c r="AK140" s="167" t="str">
        <f>+$A$1</f>
        <v>Мектеп</v>
      </c>
      <c r="AL140" s="49"/>
      <c r="AM140" s="49"/>
      <c r="AN140" s="157"/>
      <c r="AO140" s="15">
        <f>IF(AG140="",0,1)</f>
        <v>0</v>
      </c>
    </row>
    <row r="141" spans="1:41" ht="14.1" customHeight="1">
      <c r="A141" s="137">
        <v>38</v>
      </c>
      <c r="B141" s="49"/>
      <c r="C141" s="130"/>
      <c r="D141" s="26"/>
      <c r="E141" s="49"/>
      <c r="F141" s="167" t="str">
        <f t="shared" si="21"/>
        <v>Мектеп</v>
      </c>
      <c r="G141" s="16"/>
      <c r="H141" s="49" t="s">
        <v>4</v>
      </c>
      <c r="I141" s="226"/>
      <c r="J141" s="13">
        <f t="shared" si="18"/>
        <v>0</v>
      </c>
      <c r="K141" s="13"/>
      <c r="L141" s="136">
        <v>14</v>
      </c>
      <c r="M141" s="49"/>
      <c r="N141" s="49"/>
      <c r="O141" s="26"/>
      <c r="P141" s="49"/>
      <c r="Q141" s="167" t="str">
        <f t="shared" si="25"/>
        <v>Мектеп</v>
      </c>
      <c r="R141" s="49"/>
      <c r="S141" s="16"/>
      <c r="T141" s="226"/>
      <c r="U141" s="143">
        <f t="shared" si="26"/>
        <v>0</v>
      </c>
      <c r="V141" s="137">
        <v>2</v>
      </c>
      <c r="W141" s="49"/>
      <c r="X141" s="49"/>
      <c r="Y141" s="49"/>
      <c r="Z141" s="49"/>
      <c r="AA141" s="167" t="str">
        <f>+$A$1</f>
        <v>Мектеп</v>
      </c>
      <c r="AB141" s="49"/>
      <c r="AC141" s="49"/>
      <c r="AD141" s="157"/>
      <c r="AE141" s="14">
        <f>IF(W141="",0,1)</f>
        <v>0</v>
      </c>
      <c r="AF141" s="147">
        <v>2</v>
      </c>
      <c r="AG141" s="49"/>
      <c r="AH141" s="49"/>
      <c r="AI141" s="49"/>
      <c r="AJ141" s="49"/>
      <c r="AK141" s="167" t="str">
        <f>+$A$1</f>
        <v>Мектеп</v>
      </c>
      <c r="AL141" s="49"/>
      <c r="AM141" s="49"/>
      <c r="AN141" s="157"/>
      <c r="AO141" s="15">
        <f>IF(AG141="",0,1)</f>
        <v>0</v>
      </c>
    </row>
    <row r="142" spans="1:41" ht="14.1" customHeight="1">
      <c r="A142" s="137">
        <v>39</v>
      </c>
      <c r="B142" s="49"/>
      <c r="C142" s="130"/>
      <c r="D142" s="26"/>
      <c r="E142" s="49"/>
      <c r="F142" s="167" t="str">
        <f t="shared" si="21"/>
        <v>Мектеп</v>
      </c>
      <c r="G142" s="16"/>
      <c r="H142" s="49" t="s">
        <v>4</v>
      </c>
      <c r="I142" s="226"/>
      <c r="J142" s="13">
        <f t="shared" si="18"/>
        <v>0</v>
      </c>
      <c r="K142" s="13"/>
      <c r="L142" s="137">
        <v>15</v>
      </c>
      <c r="M142" s="49"/>
      <c r="N142" s="49"/>
      <c r="O142" s="26"/>
      <c r="P142" s="49"/>
      <c r="Q142" s="167" t="str">
        <f t="shared" si="25"/>
        <v>Мектеп</v>
      </c>
      <c r="R142" s="49"/>
      <c r="S142" s="16"/>
      <c r="T142" s="226"/>
      <c r="U142" s="143">
        <f t="shared" si="26"/>
        <v>0</v>
      </c>
      <c r="V142" s="137">
        <v>3</v>
      </c>
      <c r="W142" s="49"/>
      <c r="X142" s="49"/>
      <c r="Y142" s="49"/>
      <c r="Z142" s="49"/>
      <c r="AA142" s="167" t="str">
        <f>+$A$1</f>
        <v>Мектеп</v>
      </c>
      <c r="AB142" s="49"/>
      <c r="AC142" s="49"/>
      <c r="AD142" s="157"/>
      <c r="AE142" s="14">
        <f>IF(W142="",0,1)</f>
        <v>0</v>
      </c>
      <c r="AF142" s="147">
        <v>3</v>
      </c>
      <c r="AG142" s="49"/>
      <c r="AH142" s="49"/>
      <c r="AI142" s="49"/>
      <c r="AJ142" s="49"/>
      <c r="AK142" s="167" t="str">
        <f>+$A$1</f>
        <v>Мектеп</v>
      </c>
      <c r="AL142" s="49"/>
      <c r="AM142" s="49"/>
      <c r="AN142" s="157"/>
      <c r="AO142" s="15">
        <f>IF(AG142="",0,1)</f>
        <v>0</v>
      </c>
    </row>
    <row r="143" spans="1:41" ht="14.1" customHeight="1">
      <c r="A143" s="12"/>
      <c r="B143" s="139"/>
      <c r="C143" s="177"/>
      <c r="D143" s="141"/>
      <c r="E143" s="92"/>
      <c r="F143" s="139"/>
      <c r="G143" s="139"/>
      <c r="H143" s="139"/>
      <c r="I143" s="139"/>
      <c r="J143" s="13"/>
      <c r="K143" s="13"/>
      <c r="L143" s="12"/>
      <c r="M143" s="92"/>
      <c r="N143" s="92"/>
      <c r="O143" s="95"/>
      <c r="P143" s="92"/>
      <c r="Q143" s="139"/>
      <c r="R143" s="92"/>
      <c r="S143" s="139"/>
      <c r="T143" s="139"/>
      <c r="U143" s="143">
        <f t="shared" si="26"/>
        <v>0</v>
      </c>
      <c r="V143" s="137">
        <v>4</v>
      </c>
      <c r="W143" s="49"/>
      <c r="X143" s="49"/>
      <c r="Y143" s="49"/>
      <c r="Z143" s="49"/>
      <c r="AA143" s="167" t="str">
        <f>+$A$1</f>
        <v>Мектеп</v>
      </c>
      <c r="AB143" s="49"/>
      <c r="AC143" s="49"/>
      <c r="AD143" s="157"/>
      <c r="AE143" s="15">
        <f>IF(W143="",0,1)</f>
        <v>0</v>
      </c>
      <c r="AF143" s="147">
        <v>4</v>
      </c>
      <c r="AG143" s="49"/>
      <c r="AH143" s="49"/>
      <c r="AI143" s="49"/>
      <c r="AJ143" s="49"/>
      <c r="AK143" s="167" t="str">
        <f>+$A$1</f>
        <v>Мектеп</v>
      </c>
      <c r="AL143" s="49"/>
      <c r="AM143" s="49"/>
      <c r="AN143" s="157"/>
      <c r="AO143" s="15">
        <f>IF(AG143="",0,1)</f>
        <v>0</v>
      </c>
    </row>
    <row r="144" spans="1:41" ht="14.1" customHeight="1">
      <c r="B144" s="126"/>
      <c r="C144" s="178">
        <f>SUMIF(C104:C142,"Қ",J104:J142)</f>
        <v>0</v>
      </c>
      <c r="D144" s="89"/>
      <c r="E144" s="170">
        <f>IF(J103=движ!C134,,"Число выбывших уч-ся не соттветствует движению")</f>
        <v>0</v>
      </c>
      <c r="F144" s="86"/>
      <c r="G144" s="86"/>
      <c r="H144" s="88"/>
      <c r="I144" s="88"/>
      <c r="L144" s="12"/>
      <c r="M144" s="126" t="str">
        <f>IF(N144=движ!D136,".","Девочки не правильно")</f>
        <v>.</v>
      </c>
      <c r="N144" s="126">
        <f>SUMIF(N128:N142,"Қ",U128:U142)</f>
        <v>0</v>
      </c>
      <c r="O144" s="12"/>
      <c r="P144" s="170">
        <f>IF(U127=движ!C136,,"Число выбывших уч-ся не соттветствует движению")</f>
        <v>0</v>
      </c>
      <c r="Q144" s="86"/>
      <c r="R144" s="86"/>
      <c r="S144" s="11"/>
      <c r="T144" s="11"/>
      <c r="U144" s="143"/>
      <c r="V144" s="3"/>
      <c r="W144" s="126" t="str">
        <f>IF(X144=движ!D144,".","Девочки не правильно")</f>
        <v>.</v>
      </c>
      <c r="X144" s="126">
        <f>SUMIF(X140:X143,"Қ",AE140:AE143)</f>
        <v>0</v>
      </c>
      <c r="Z144" s="87">
        <f>IF(AE139=движ!C144,,"Число выбывших уч-ся не соттветствует движению")</f>
        <v>0</v>
      </c>
      <c r="AA144" s="87"/>
      <c r="AB144" s="87"/>
      <c r="AE144" s="82"/>
      <c r="AF144" s="147">
        <v>5</v>
      </c>
      <c r="AG144" s="49"/>
      <c r="AH144" s="49"/>
      <c r="AI144" s="49"/>
      <c r="AJ144" s="49"/>
      <c r="AK144" s="167" t="str">
        <f>+$A$1</f>
        <v>Мектеп</v>
      </c>
      <c r="AL144" s="49"/>
      <c r="AM144" s="49"/>
      <c r="AN144" s="157"/>
      <c r="AO144" s="15">
        <f>IF(AG144="",0,1)</f>
        <v>0</v>
      </c>
    </row>
    <row r="145" spans="1:41" ht="14.1" customHeight="1">
      <c r="B145" s="126">
        <f>IF(C144=движ!D134,,"Число девочек не соттветствует движению")</f>
        <v>0</v>
      </c>
      <c r="C145" s="180"/>
      <c r="D145" s="89"/>
      <c r="E145" s="88"/>
      <c r="F145" s="88"/>
      <c r="G145" s="88"/>
      <c r="H145" s="88"/>
      <c r="I145" s="88"/>
      <c r="V145" s="145"/>
      <c r="W145" s="85"/>
      <c r="X145" s="85"/>
      <c r="Y145" s="85"/>
      <c r="Z145" s="85"/>
      <c r="AA145" s="85"/>
      <c r="AB145" s="85"/>
      <c r="AC145" s="85"/>
      <c r="AD145" s="85"/>
      <c r="AE145" s="94"/>
      <c r="AG145" s="126" t="str">
        <f>IF(AH145=движ!D149,".","Девочки не правильно")</f>
        <v>.</v>
      </c>
      <c r="AH145" s="126">
        <f>SUMIF(AH140:AH144,"Қ",AO140:AO144)</f>
        <v>0</v>
      </c>
      <c r="AJ145" s="170">
        <f>IF(AO139=движ!C149,,"Число выбывших уч-ся не соттветствует движению")</f>
        <v>0</v>
      </c>
      <c r="AK145" s="86"/>
      <c r="AL145" s="86"/>
    </row>
    <row r="146" spans="1:41" ht="14.1" customHeight="1">
      <c r="B146" s="88"/>
      <c r="C146" s="179"/>
      <c r="D146" s="89"/>
      <c r="E146" s="88"/>
      <c r="F146" s="88"/>
      <c r="G146" s="88"/>
      <c r="H146" s="88"/>
      <c r="I146" s="88"/>
      <c r="V146" s="85"/>
      <c r="W146" s="85"/>
      <c r="X146" s="85"/>
      <c r="Y146" s="85"/>
      <c r="Z146" s="85"/>
      <c r="AA146" s="85"/>
      <c r="AB146" s="85"/>
      <c r="AC146" s="85"/>
      <c r="AD146" s="85"/>
      <c r="AE146" s="94"/>
      <c r="AO146" s="4"/>
    </row>
    <row r="147" spans="1:41" ht="14.1" customHeight="1">
      <c r="A147" s="90"/>
      <c r="B147" s="85"/>
      <c r="C147" s="181"/>
      <c r="D147" s="48"/>
      <c r="E147" s="91"/>
      <c r="F147" s="91"/>
      <c r="G147" s="91"/>
      <c r="H147" s="85"/>
      <c r="I147" s="85"/>
      <c r="M147" s="88"/>
      <c r="N147" s="88"/>
      <c r="V147" s="11"/>
      <c r="W147" s="11"/>
      <c r="X147" s="11"/>
      <c r="Y147" s="11"/>
      <c r="Z147" s="11"/>
      <c r="AA147" s="11"/>
      <c r="AB147" s="11"/>
      <c r="AC147" s="11"/>
      <c r="AD147" s="11"/>
      <c r="AE147" s="94"/>
      <c r="AO147" s="4"/>
    </row>
    <row r="148" spans="1:41" ht="14.1" customHeight="1">
      <c r="A148" s="90" t="s">
        <v>9</v>
      </c>
      <c r="B148" s="92"/>
      <c r="C148" s="177"/>
      <c r="D148" s="95"/>
      <c r="E148" s="92"/>
      <c r="F148" s="92"/>
      <c r="G148" s="92"/>
      <c r="H148" s="92"/>
      <c r="I148" s="92"/>
      <c r="L148" s="90" t="s">
        <v>9</v>
      </c>
      <c r="M148" s="85"/>
      <c r="N148" s="85"/>
      <c r="O148" s="48"/>
      <c r="P148" s="85"/>
      <c r="Q148" s="85"/>
      <c r="R148" s="85"/>
      <c r="S148" s="85"/>
      <c r="T148" s="85"/>
      <c r="V148" s="90" t="s">
        <v>9</v>
      </c>
      <c r="W148" s="92"/>
      <c r="X148" s="92"/>
      <c r="Y148" s="139"/>
      <c r="Z148" s="139"/>
      <c r="AA148" s="139"/>
      <c r="AB148" s="139"/>
      <c r="AC148" s="139"/>
      <c r="AD148" s="139"/>
      <c r="AE148" s="15"/>
      <c r="AF148" s="90" t="s">
        <v>9</v>
      </c>
      <c r="AO148" s="4"/>
    </row>
    <row r="149" spans="1:41" s="3" customFormat="1">
      <c r="A149" s="53" t="str">
        <f>+движ!$A$1</f>
        <v>Мектеп</v>
      </c>
      <c r="B149" s="53"/>
      <c r="C149" s="175"/>
      <c r="D149" s="54"/>
      <c r="E149" s="55" t="s">
        <v>36</v>
      </c>
      <c r="F149" s="55"/>
      <c r="G149" s="55"/>
      <c r="H149" s="55" t="s">
        <v>218</v>
      </c>
      <c r="I149" s="55"/>
      <c r="J149" s="56"/>
      <c r="K149" s="56"/>
      <c r="L149" s="53" t="str">
        <f>+движ!$A$1</f>
        <v>Мектеп</v>
      </c>
      <c r="M149" s="53"/>
      <c r="N149" s="53"/>
      <c r="O149" s="54"/>
      <c r="P149" s="55" t="s">
        <v>36</v>
      </c>
      <c r="Q149" s="55"/>
      <c r="R149" s="55"/>
      <c r="S149" s="55" t="s">
        <v>218</v>
      </c>
      <c r="T149" s="55"/>
      <c r="U149" s="206"/>
      <c r="V149" s="53" t="str">
        <f>+движ!$A$1</f>
        <v>Мектеп</v>
      </c>
      <c r="W149" s="53"/>
      <c r="X149" s="53"/>
      <c r="Y149" s="54"/>
      <c r="Z149" s="55" t="s">
        <v>36</v>
      </c>
      <c r="AA149" s="55"/>
      <c r="AB149" s="55"/>
      <c r="AC149" s="55" t="s">
        <v>218</v>
      </c>
      <c r="AD149" s="55"/>
      <c r="AE149" s="57"/>
      <c r="AF149" s="53" t="str">
        <f>+движ!$A$1</f>
        <v>Мектеп</v>
      </c>
      <c r="AG149" s="53"/>
      <c r="AH149" s="53"/>
      <c r="AI149" s="54"/>
      <c r="AJ149" s="55" t="s">
        <v>36</v>
      </c>
      <c r="AK149" s="55"/>
      <c r="AL149" s="55"/>
      <c r="AM149" s="55" t="s">
        <v>218</v>
      </c>
      <c r="AN149" s="55"/>
      <c r="AO149" s="58"/>
    </row>
    <row r="150" spans="1:41">
      <c r="A150" s="3" t="s">
        <v>100</v>
      </c>
    </row>
    <row r="151" spans="1:41">
      <c r="A151" s="3"/>
      <c r="L151" s="3" t="s">
        <v>99</v>
      </c>
      <c r="V151" s="3" t="s">
        <v>87</v>
      </c>
      <c r="AF151" s="3" t="s">
        <v>92</v>
      </c>
    </row>
    <row r="152" spans="1:41">
      <c r="D152" s="99">
        <f>J153+U153+U177+AE153+AE162+AE171+AE180+AO153+AO171+AE189+AE197+AO178+AO185+AO190</f>
        <v>0</v>
      </c>
    </row>
    <row r="153" spans="1:41" ht="19.5" customHeight="1">
      <c r="A153" s="219" t="s">
        <v>2</v>
      </c>
      <c r="B153" s="219" t="s">
        <v>3</v>
      </c>
      <c r="C153" s="219" t="s">
        <v>179</v>
      </c>
      <c r="D153" s="220" t="s">
        <v>207</v>
      </c>
      <c r="E153" s="219" t="s">
        <v>176</v>
      </c>
      <c r="F153" s="219" t="s">
        <v>177</v>
      </c>
      <c r="G153" s="219" t="s">
        <v>178</v>
      </c>
      <c r="H153" s="219" t="s">
        <v>4</v>
      </c>
      <c r="I153" s="221" t="s">
        <v>183</v>
      </c>
      <c r="J153" s="13">
        <f>SUM(J154:J199)</f>
        <v>0</v>
      </c>
      <c r="K153" s="13"/>
      <c r="L153" s="225" t="s">
        <v>2</v>
      </c>
      <c r="M153" s="225" t="s">
        <v>3</v>
      </c>
      <c r="N153" s="225" t="s">
        <v>179</v>
      </c>
      <c r="O153" s="225" t="s">
        <v>207</v>
      </c>
      <c r="P153" s="225" t="s">
        <v>176</v>
      </c>
      <c r="Q153" s="225" t="s">
        <v>177</v>
      </c>
      <c r="R153" s="225" t="s">
        <v>178</v>
      </c>
      <c r="S153" s="225" t="s">
        <v>209</v>
      </c>
      <c r="T153" s="221" t="s">
        <v>183</v>
      </c>
      <c r="U153" s="143">
        <f>SUM(U154:U173)</f>
        <v>0</v>
      </c>
      <c r="V153" s="219" t="s">
        <v>2</v>
      </c>
      <c r="W153" s="219" t="s">
        <v>3</v>
      </c>
      <c r="X153" s="219" t="s">
        <v>179</v>
      </c>
      <c r="Y153" s="219" t="s">
        <v>207</v>
      </c>
      <c r="Z153" s="219" t="s">
        <v>176</v>
      </c>
      <c r="AA153" s="219" t="s">
        <v>177</v>
      </c>
      <c r="AB153" s="219" t="s">
        <v>178</v>
      </c>
      <c r="AC153" s="219" t="s">
        <v>5</v>
      </c>
      <c r="AD153" s="224" t="s">
        <v>183</v>
      </c>
      <c r="AE153" s="14">
        <f>SUM(AE154:AE158)</f>
        <v>0</v>
      </c>
      <c r="AF153" s="219" t="s">
        <v>2</v>
      </c>
      <c r="AG153" s="219" t="s">
        <v>3</v>
      </c>
      <c r="AH153" s="219" t="s">
        <v>179</v>
      </c>
      <c r="AI153" s="219" t="s">
        <v>207</v>
      </c>
      <c r="AJ153" s="219" t="s">
        <v>212</v>
      </c>
      <c r="AK153" s="219" t="s">
        <v>177</v>
      </c>
      <c r="AL153" s="219" t="s">
        <v>178</v>
      </c>
      <c r="AM153" s="219" t="s">
        <v>6</v>
      </c>
      <c r="AN153" s="224" t="s">
        <v>183</v>
      </c>
      <c r="AO153" s="82">
        <f>SUM(AO154:AO166)</f>
        <v>0</v>
      </c>
    </row>
    <row r="154" spans="1:41" ht="14.1" customHeight="1">
      <c r="A154" s="136">
        <v>1</v>
      </c>
      <c r="B154" s="49"/>
      <c r="C154" s="130"/>
      <c r="D154" s="26"/>
      <c r="E154" s="49"/>
      <c r="F154" s="167" t="str">
        <f>+$A$1</f>
        <v>Мектеп</v>
      </c>
      <c r="G154" s="16"/>
      <c r="H154" s="16" t="s">
        <v>4</v>
      </c>
      <c r="I154" s="226"/>
      <c r="J154" s="13">
        <f t="shared" ref="J154:J192" si="27">IF(B154="",0,1)</f>
        <v>0</v>
      </c>
      <c r="K154" s="143">
        <f>COUNTIF(выбыл!D154:D192,1)+COUNTIF(выбыл!O154:O173,1)+COUNTIF(выбыл!O178:O192,1)+COUNTIF(выбыл!Y154:Y158,1)+COUNTIF(выбыл!Y163:Y167,1)+COUNTIF(выбыл!Y172:Y176,1)+COUNTIF(выбыл!Y181:Y185,1)+COUNTIF(выбыл!Y190:Y193,1)+COUNTIF(выбыл!AI154:AI166,1)+COUNTIF(выбыл!AI172:AI173,1)+COUNTIF(выбыл!AI179:AI181,1)+COUNTIF(выбыл!AI186:AI187,1)+COUNTIF(выбыл!AI191:AI195,1)</f>
        <v>0</v>
      </c>
      <c r="L154" s="136">
        <v>1</v>
      </c>
      <c r="M154" s="49"/>
      <c r="N154" s="49"/>
      <c r="O154" s="24"/>
      <c r="P154" s="16"/>
      <c r="Q154" s="167" t="str">
        <f t="shared" ref="Q154:Q173" si="28">+$A$1</f>
        <v>Мектеп</v>
      </c>
      <c r="R154" s="16"/>
      <c r="S154" s="16"/>
      <c r="T154" s="226"/>
      <c r="U154" s="143">
        <f t="shared" ref="U154:U161" si="29">IF(M154="",0,1)</f>
        <v>0</v>
      </c>
      <c r="V154" s="136">
        <v>1</v>
      </c>
      <c r="W154" s="49"/>
      <c r="X154" s="49"/>
      <c r="Y154" s="24"/>
      <c r="Z154" s="16"/>
      <c r="AA154" s="167" t="str">
        <f>+$A$1</f>
        <v>Мектеп</v>
      </c>
      <c r="AB154" s="16"/>
      <c r="AC154" s="16"/>
      <c r="AD154" s="157"/>
      <c r="AE154" s="14">
        <f>IF(W154="",0,1)</f>
        <v>0</v>
      </c>
      <c r="AF154" s="144">
        <v>1</v>
      </c>
      <c r="AG154" s="49"/>
      <c r="AH154" s="49"/>
      <c r="AI154" s="16"/>
      <c r="AJ154" s="16"/>
      <c r="AK154" s="167" t="str">
        <f>+$A$1</f>
        <v>Мектеп</v>
      </c>
      <c r="AL154" s="16"/>
      <c r="AM154" s="16"/>
      <c r="AN154" s="157"/>
      <c r="AO154" s="15">
        <f>IF(AG154="",0,1)</f>
        <v>0</v>
      </c>
    </row>
    <row r="155" spans="1:41" ht="14.1" customHeight="1">
      <c r="A155" s="137">
        <v>2</v>
      </c>
      <c r="B155" s="49"/>
      <c r="C155" s="130"/>
      <c r="D155" s="26"/>
      <c r="E155" s="49"/>
      <c r="F155" s="167" t="str">
        <f t="shared" ref="F155:F192" si="30">+$A$1</f>
        <v>Мектеп</v>
      </c>
      <c r="G155" s="16"/>
      <c r="H155" s="16" t="s">
        <v>4</v>
      </c>
      <c r="I155" s="226"/>
      <c r="J155" s="13">
        <f t="shared" si="27"/>
        <v>0</v>
      </c>
      <c r="K155" s="143">
        <f>COUNTIF(выбыл!D154:D192,2)+COUNTIF(выбыл!O154:O173,2)+COUNTIF(выбыл!O178:O192,2)+COUNTIF(выбыл!Y154:Y158,2)+COUNTIF(выбыл!Y163:Y167,2)+COUNTIF(выбыл!Y172:Y176,2)+COUNTIF(выбыл!Y181:Y185,2)+COUNTIF(выбыл!Y190:Y193,2)+COUNTIF(выбыл!AI154:AI166,2)+COUNTIF(выбыл!AI172:AI173,2)+COUNTIF(выбыл!AI179:AI181,2)+COUNTIF(выбыл!AI186:AI187,2)+COUNTIF(выбыл!AI191:AI195,2)</f>
        <v>0</v>
      </c>
      <c r="L155" s="136">
        <v>2</v>
      </c>
      <c r="M155" s="49"/>
      <c r="N155" s="49"/>
      <c r="O155" s="24"/>
      <c r="P155" s="16"/>
      <c r="Q155" s="167" t="str">
        <f t="shared" si="28"/>
        <v>Мектеп</v>
      </c>
      <c r="R155" s="16"/>
      <c r="S155" s="16"/>
      <c r="T155" s="226"/>
      <c r="U155" s="143">
        <f t="shared" si="29"/>
        <v>0</v>
      </c>
      <c r="V155" s="137">
        <v>2</v>
      </c>
      <c r="W155" s="25"/>
      <c r="X155" s="49"/>
      <c r="Y155" s="26"/>
      <c r="Z155" s="16"/>
      <c r="AA155" s="167" t="str">
        <f>+$A$1</f>
        <v>Мектеп</v>
      </c>
      <c r="AB155" s="16"/>
      <c r="AC155" s="16"/>
      <c r="AD155" s="157"/>
      <c r="AE155" s="14">
        <f>IF(W155="",0,1)</f>
        <v>0</v>
      </c>
      <c r="AF155" s="147">
        <v>2</v>
      </c>
      <c r="AG155" s="49"/>
      <c r="AH155" s="49"/>
      <c r="AI155" s="49"/>
      <c r="AJ155" s="49"/>
      <c r="AK155" s="167" t="str">
        <f t="shared" ref="AK155:AK166" si="31">+$A$1</f>
        <v>Мектеп</v>
      </c>
      <c r="AL155" s="49"/>
      <c r="AM155" s="49"/>
      <c r="AN155" s="157"/>
      <c r="AO155" s="15">
        <f t="shared" ref="AO155:AO166" si="32">IF(AG155="",0,1)</f>
        <v>0</v>
      </c>
    </row>
    <row r="156" spans="1:41" ht="14.1" customHeight="1">
      <c r="A156" s="137">
        <v>3</v>
      </c>
      <c r="B156" s="16"/>
      <c r="C156" s="130"/>
      <c r="D156" s="24"/>
      <c r="E156" s="49"/>
      <c r="F156" s="167" t="str">
        <f t="shared" si="30"/>
        <v>Мектеп</v>
      </c>
      <c r="G156" s="16"/>
      <c r="H156" s="16" t="s">
        <v>4</v>
      </c>
      <c r="I156" s="226"/>
      <c r="J156" s="13">
        <f t="shared" si="27"/>
        <v>0</v>
      </c>
      <c r="K156" s="143">
        <f>COUNTIF(выбыл!D154:D192,3)+COUNTIF(выбыл!O154:O173,3)+COUNTIF(выбыл!O178:O192,3)+COUNTIF(выбыл!Y154:Y158,3)+COUNTIF(выбыл!Y163:Y167,3)+COUNTIF(выбыл!Y172:Y176,3)+COUNTIF(выбыл!Y181:Y185,3)+COUNTIF(выбыл!Y190:Y193,3)+COUNTIF(выбыл!AI154:AI166,3)+COUNTIF(выбыл!AI172:AI173,3)+COUNTIF(выбыл!AI179:AI181,3)+COUNTIF(выбыл!AI186:AI187,3)+COUNTIF(выбыл!AI191:AI195,3)</f>
        <v>0</v>
      </c>
      <c r="L156" s="136">
        <v>3</v>
      </c>
      <c r="M156" s="49"/>
      <c r="N156" s="49"/>
      <c r="O156" s="26"/>
      <c r="P156" s="49"/>
      <c r="Q156" s="167" t="str">
        <f t="shared" si="28"/>
        <v>Мектеп</v>
      </c>
      <c r="R156" s="49"/>
      <c r="S156" s="16"/>
      <c r="T156" s="226"/>
      <c r="U156" s="143">
        <f t="shared" si="29"/>
        <v>0</v>
      </c>
      <c r="V156" s="137">
        <v>3</v>
      </c>
      <c r="W156" s="25"/>
      <c r="X156" s="49"/>
      <c r="Y156" s="26"/>
      <c r="Z156" s="84"/>
      <c r="AA156" s="167" t="str">
        <f>+$A$1</f>
        <v>Мектеп</v>
      </c>
      <c r="AB156" s="84"/>
      <c r="AC156" s="148"/>
      <c r="AD156" s="157"/>
      <c r="AE156" s="14">
        <f>IF(W156="",0,1)</f>
        <v>0</v>
      </c>
      <c r="AF156" s="147">
        <v>3</v>
      </c>
      <c r="AG156" s="49"/>
      <c r="AH156" s="49"/>
      <c r="AI156" s="49"/>
      <c r="AJ156" s="49"/>
      <c r="AK156" s="167" t="str">
        <f t="shared" si="31"/>
        <v>Мектеп</v>
      </c>
      <c r="AL156" s="49"/>
      <c r="AM156" s="49"/>
      <c r="AN156" s="157"/>
      <c r="AO156" s="15">
        <f t="shared" si="32"/>
        <v>0</v>
      </c>
    </row>
    <row r="157" spans="1:41" ht="14.1" customHeight="1">
      <c r="A157" s="136">
        <v>4</v>
      </c>
      <c r="B157" s="49"/>
      <c r="C157" s="130"/>
      <c r="D157" s="26"/>
      <c r="E157" s="49"/>
      <c r="F157" s="167" t="str">
        <f t="shared" si="30"/>
        <v>Мектеп</v>
      </c>
      <c r="G157" s="16"/>
      <c r="H157" s="16" t="s">
        <v>4</v>
      </c>
      <c r="I157" s="226"/>
      <c r="J157" s="13">
        <f t="shared" si="27"/>
        <v>0</v>
      </c>
      <c r="K157" s="143">
        <f>COUNTIF(выбыл!D154:D192,4)+COUNTIF(выбыл!O154:O173,4)+COUNTIF(выбыл!O178:O192,4)+COUNTIF(выбыл!Y154:Y158,4)+COUNTIF(выбыл!Y163:Y167,4)+COUNTIF(выбыл!Y172:Y176,4)+COUNTIF(выбыл!Y181:Y185,4)+COUNTIF(выбыл!Y190:Y193,4)+COUNTIF(выбыл!AI154:AI166,4)+COUNTIF(выбыл!AI172:AI173,4)+COUNTIF(выбыл!AI179:AI181,4)+COUNTIF(выбыл!AI186:AI187,4)+COUNTIF(выбыл!AI191:AI195,4)</f>
        <v>0</v>
      </c>
      <c r="L157" s="136">
        <v>4</v>
      </c>
      <c r="M157" s="16"/>
      <c r="N157" s="49"/>
      <c r="O157" s="24"/>
      <c r="P157" s="16"/>
      <c r="Q157" s="167" t="str">
        <f t="shared" si="28"/>
        <v>Мектеп</v>
      </c>
      <c r="R157" s="16"/>
      <c r="S157" s="16"/>
      <c r="T157" s="226"/>
      <c r="U157" s="143">
        <f t="shared" si="29"/>
        <v>0</v>
      </c>
      <c r="V157" s="137">
        <v>4</v>
      </c>
      <c r="W157" s="25"/>
      <c r="X157" s="49"/>
      <c r="Y157" s="26"/>
      <c r="Z157" s="84"/>
      <c r="AA157" s="167" t="str">
        <f>+$A$1</f>
        <v>Мектеп</v>
      </c>
      <c r="AB157" s="84"/>
      <c r="AC157" s="84"/>
      <c r="AD157" s="157"/>
      <c r="AE157" s="14">
        <f>IF(W157="",0,1)</f>
        <v>0</v>
      </c>
      <c r="AF157" s="147">
        <v>4</v>
      </c>
      <c r="AG157" s="49"/>
      <c r="AH157" s="49"/>
      <c r="AI157" s="49"/>
      <c r="AJ157" s="49"/>
      <c r="AK157" s="167" t="str">
        <f t="shared" si="31"/>
        <v>Мектеп</v>
      </c>
      <c r="AL157" s="49"/>
      <c r="AM157" s="49"/>
      <c r="AN157" s="157"/>
      <c r="AO157" s="15">
        <f t="shared" si="32"/>
        <v>0</v>
      </c>
    </row>
    <row r="158" spans="1:41" ht="14.1" customHeight="1">
      <c r="A158" s="137">
        <v>5</v>
      </c>
      <c r="B158" s="49"/>
      <c r="C158" s="130"/>
      <c r="D158" s="26"/>
      <c r="E158" s="49"/>
      <c r="F158" s="167" t="str">
        <f t="shared" si="30"/>
        <v>Мектеп</v>
      </c>
      <c r="G158" s="16"/>
      <c r="H158" s="16" t="s">
        <v>4</v>
      </c>
      <c r="I158" s="226"/>
      <c r="J158" s="13">
        <f t="shared" si="27"/>
        <v>0</v>
      </c>
      <c r="K158" s="143">
        <f>COUNTIF(выбыл!D154:D192,5)+COUNTIF(выбыл!O154:O173,5)+COUNTIF(выбыл!O178:O192,5)+COUNTIF(выбыл!Y154:Y158,5)+COUNTIF(выбыл!Y163:Y167,5)+COUNTIF(выбыл!Y172:Y176,5)+COUNTIF(выбыл!Y181:Y185,5)+COUNTIF(выбыл!Y190:Y193,5)+COUNTIF(выбыл!AI154:AI166,5)+COUNTIF(выбыл!AI172:AI173,5)+COUNTIF(выбыл!AI179:AI181,5)+COUNTIF(выбыл!AI186:AI187,5)+COUNTIF(выбыл!AI191:AI195,5)</f>
        <v>0</v>
      </c>
      <c r="L158" s="136">
        <v>5</v>
      </c>
      <c r="M158" s="16"/>
      <c r="N158" s="49"/>
      <c r="O158" s="24"/>
      <c r="P158" s="16"/>
      <c r="Q158" s="167" t="str">
        <f t="shared" si="28"/>
        <v>Мектеп</v>
      </c>
      <c r="R158" s="16"/>
      <c r="S158" s="16"/>
      <c r="T158" s="226"/>
      <c r="U158" s="143">
        <f t="shared" si="29"/>
        <v>0</v>
      </c>
      <c r="V158" s="137">
        <v>5</v>
      </c>
      <c r="W158" s="25"/>
      <c r="X158" s="49"/>
      <c r="Y158" s="26"/>
      <c r="Z158" s="26"/>
      <c r="AA158" s="167" t="str">
        <f>+$A$1</f>
        <v>Мектеп</v>
      </c>
      <c r="AB158" s="26"/>
      <c r="AC158" s="26"/>
      <c r="AD158" s="157"/>
      <c r="AE158" s="14">
        <f>IF(W158="",0,1)</f>
        <v>0</v>
      </c>
      <c r="AF158" s="147">
        <v>5</v>
      </c>
      <c r="AG158" s="49"/>
      <c r="AH158" s="49"/>
      <c r="AI158" s="49"/>
      <c r="AJ158" s="49"/>
      <c r="AK158" s="167" t="str">
        <f t="shared" si="31"/>
        <v>Мектеп</v>
      </c>
      <c r="AL158" s="49"/>
      <c r="AM158" s="49"/>
      <c r="AN158" s="157"/>
      <c r="AO158" s="15">
        <f t="shared" si="32"/>
        <v>0</v>
      </c>
    </row>
    <row r="159" spans="1:41" ht="14.1" customHeight="1">
      <c r="A159" s="137">
        <v>6</v>
      </c>
      <c r="B159" s="49"/>
      <c r="C159" s="130"/>
      <c r="D159" s="26"/>
      <c r="E159" s="49"/>
      <c r="F159" s="167" t="str">
        <f t="shared" si="30"/>
        <v>Мектеп</v>
      </c>
      <c r="G159" s="16"/>
      <c r="H159" s="16" t="s">
        <v>4</v>
      </c>
      <c r="I159" s="226"/>
      <c r="J159" s="13">
        <f t="shared" si="27"/>
        <v>0</v>
      </c>
      <c r="K159" s="143">
        <f>COUNTIF(выбыл!D154:D192,6)+COUNTIF(выбыл!O154:O173,6)+COUNTIF(выбыл!O178:O192,6)+COUNTIF(выбыл!Y154:Y158,6)+COUNTIF(выбыл!Y163:Y167,6)+COUNTIF(выбыл!Y172:Y176,6)+COUNTIF(выбыл!Y181:Y185,6)+COUNTIF(выбыл!Y190:Y193,6)+COUNTIF(выбыл!AI154:AI166,6)+COUNTIF(выбыл!AI172:AI173,6)+COUNTIF(выбыл!AI179:AI181,6)+COUNTIF(выбыл!AI186:AI187,6)+COUNTIF(выбыл!AI191:AI195,6)</f>
        <v>0</v>
      </c>
      <c r="L159" s="136">
        <v>6</v>
      </c>
      <c r="M159" s="16"/>
      <c r="N159" s="49"/>
      <c r="O159" s="24"/>
      <c r="P159" s="16"/>
      <c r="Q159" s="167" t="str">
        <f t="shared" si="28"/>
        <v>Мектеп</v>
      </c>
      <c r="R159" s="16"/>
      <c r="S159" s="16"/>
      <c r="T159" s="226"/>
      <c r="U159" s="143">
        <f t="shared" si="29"/>
        <v>0</v>
      </c>
      <c r="V159" s="85"/>
      <c r="W159" s="126" t="str">
        <f>IF(X159=движ!D178+движ!D179,".","Девочки не правильно")</f>
        <v>.</v>
      </c>
      <c r="X159" s="126">
        <f>SUMIF(X154:X158,"Қ",AE154:AE158)</f>
        <v>0</v>
      </c>
      <c r="Y159" s="85"/>
      <c r="Z159" s="170">
        <f>IF(AE153=движ!C178+движ!C179,,"Число выбывших уч-ся не соттветствует движению")</f>
        <v>0</v>
      </c>
      <c r="AA159" s="86"/>
      <c r="AB159" s="86"/>
      <c r="AC159" s="85"/>
      <c r="AD159" s="85"/>
      <c r="AF159" s="147">
        <v>6</v>
      </c>
      <c r="AG159" s="49"/>
      <c r="AH159" s="49"/>
      <c r="AI159" s="49"/>
      <c r="AJ159" s="49"/>
      <c r="AK159" s="167" t="str">
        <f t="shared" si="31"/>
        <v>Мектеп</v>
      </c>
      <c r="AL159" s="49"/>
      <c r="AM159" s="49"/>
      <c r="AN159" s="157"/>
      <c r="AO159" s="15">
        <f t="shared" si="32"/>
        <v>0</v>
      </c>
    </row>
    <row r="160" spans="1:41" ht="14.1" customHeight="1">
      <c r="A160" s="136">
        <v>7</v>
      </c>
      <c r="B160" s="16"/>
      <c r="C160" s="130"/>
      <c r="D160" s="24"/>
      <c r="E160" s="49"/>
      <c r="F160" s="167" t="str">
        <f t="shared" si="30"/>
        <v>Мектеп</v>
      </c>
      <c r="G160" s="16"/>
      <c r="H160" s="16" t="s">
        <v>4</v>
      </c>
      <c r="I160" s="226"/>
      <c r="J160" s="13">
        <f t="shared" si="27"/>
        <v>0</v>
      </c>
      <c r="K160" s="143">
        <f>COUNTIF(выбыл!D154:D192,7)+COUNTIF(выбыл!O154:O173,7)+COUNTIF(выбыл!O178:O192,7)+COUNTIF(выбыл!Y154:Y158,7)+COUNTIF(выбыл!Y163:Y167,7)+COUNTIF(выбыл!Y172:Y176,7)+COUNTIF(выбыл!Y181:Y185,7)+COUNTIF(выбыл!Y190:Y193,7)+COUNTIF(выбыл!AI154:AI166,7)+COUNTIF(выбыл!AI172:AI173,7)+COUNTIF(выбыл!AI179:AI181,7)+COUNTIF(выбыл!AI186:AI187,7)+COUNTIF(выбыл!AI191:AI195,7)</f>
        <v>0</v>
      </c>
      <c r="L160" s="136">
        <v>7</v>
      </c>
      <c r="M160" s="16"/>
      <c r="N160" s="49"/>
      <c r="O160" s="24"/>
      <c r="P160" s="16"/>
      <c r="Q160" s="167" t="str">
        <f t="shared" si="28"/>
        <v>Мектеп</v>
      </c>
      <c r="R160" s="16"/>
      <c r="S160" s="16"/>
      <c r="T160" s="226"/>
      <c r="U160" s="143">
        <f t="shared" si="29"/>
        <v>0</v>
      </c>
      <c r="V160" s="3" t="s">
        <v>101</v>
      </c>
      <c r="AF160" s="147">
        <v>7</v>
      </c>
      <c r="AG160" s="49"/>
      <c r="AH160" s="49"/>
      <c r="AI160" s="49"/>
      <c r="AJ160" s="49"/>
      <c r="AK160" s="167" t="str">
        <f t="shared" si="31"/>
        <v>Мектеп</v>
      </c>
      <c r="AL160" s="49"/>
      <c r="AM160" s="49"/>
      <c r="AN160" s="157"/>
      <c r="AO160" s="15">
        <f t="shared" si="32"/>
        <v>0</v>
      </c>
    </row>
    <row r="161" spans="1:41" ht="14.1" customHeight="1">
      <c r="A161" s="137">
        <v>8</v>
      </c>
      <c r="B161" s="49"/>
      <c r="C161" s="130"/>
      <c r="D161" s="26"/>
      <c r="E161" s="49"/>
      <c r="F161" s="167" t="str">
        <f t="shared" si="30"/>
        <v>Мектеп</v>
      </c>
      <c r="G161" s="16"/>
      <c r="H161" s="16" t="s">
        <v>4</v>
      </c>
      <c r="I161" s="226"/>
      <c r="J161" s="13">
        <f t="shared" si="27"/>
        <v>0</v>
      </c>
      <c r="K161" s="143">
        <f>COUNTIF(выбыл!D154:D192,8)+COUNTIF(выбыл!O154:O173,8)+COUNTIF(выбыл!O178:O192,8)+COUNTIF(выбыл!Y154:Y158,8)+COUNTIF(выбыл!Y163:Y167,8)+COUNTIF(выбыл!Y172:Y176,8)+COUNTIF(выбыл!Y181:Y185,8)+COUNTIF(выбыл!Y190:Y193,8)+COUNTIF(выбыл!AI154:AI166,8)+COUNTIF(выбыл!AI172:AI173,8)+COUNTIF(выбыл!AI179:AI181,8)+COUNTIF(выбыл!AI186:AI187,8)+COUNTIF(выбыл!AI191:AI195,8)</f>
        <v>0</v>
      </c>
      <c r="L161" s="136">
        <v>8</v>
      </c>
      <c r="M161" s="16"/>
      <c r="N161" s="49"/>
      <c r="O161" s="24"/>
      <c r="P161" s="16"/>
      <c r="Q161" s="167" t="str">
        <f t="shared" si="28"/>
        <v>Мектеп</v>
      </c>
      <c r="R161" s="16"/>
      <c r="S161" s="16"/>
      <c r="T161" s="226"/>
      <c r="U161" s="143">
        <f t="shared" si="29"/>
        <v>0</v>
      </c>
      <c r="AF161" s="147">
        <v>8</v>
      </c>
      <c r="AG161" s="49"/>
      <c r="AH161" s="49"/>
      <c r="AI161" s="49"/>
      <c r="AJ161" s="49"/>
      <c r="AK161" s="167" t="str">
        <f t="shared" si="31"/>
        <v>Мектеп</v>
      </c>
      <c r="AL161" s="49"/>
      <c r="AM161" s="49"/>
      <c r="AN161" s="157"/>
      <c r="AO161" s="15">
        <f t="shared" si="32"/>
        <v>0</v>
      </c>
    </row>
    <row r="162" spans="1:41" ht="14.1" customHeight="1">
      <c r="A162" s="137">
        <v>9</v>
      </c>
      <c r="B162" s="49"/>
      <c r="C162" s="130"/>
      <c r="D162" s="26"/>
      <c r="E162" s="49"/>
      <c r="F162" s="167" t="str">
        <f t="shared" si="30"/>
        <v>Мектеп</v>
      </c>
      <c r="G162" s="16"/>
      <c r="H162" s="16" t="s">
        <v>4</v>
      </c>
      <c r="I162" s="226"/>
      <c r="J162" s="13">
        <f t="shared" si="27"/>
        <v>0</v>
      </c>
      <c r="K162" s="143">
        <f>COUNTIF(выбыл!D154:D192,9)+COUNTIF(выбыл!O154:O173,9)+COUNTIF(выбыл!O178:O192,9)+COUNTIF(выбыл!Y154:Y158,9)+COUNTIF(выбыл!Y163:Y167,9)+COUNTIF(выбыл!Y172:Y176,9)+COUNTIF(выбыл!Y181:Y185,9)+COUNTIF(выбыл!Y190:Y193,9)+COUNTIF(выбыл!AI154:AI166,9)+COUNTIF(выбыл!AI172:AI173,9)+COUNTIF(выбыл!AI179:AI181,9)+COUNTIF(выбыл!AI186:AI187,9)+COUNTIF(выбыл!AI191:AI195,9)</f>
        <v>0</v>
      </c>
      <c r="L162" s="136">
        <v>9</v>
      </c>
      <c r="M162" s="16"/>
      <c r="N162" s="49"/>
      <c r="O162" s="24"/>
      <c r="P162" s="16"/>
      <c r="Q162" s="167" t="str">
        <f t="shared" si="28"/>
        <v>Мектеп</v>
      </c>
      <c r="R162" s="16"/>
      <c r="S162" s="16"/>
      <c r="T162" s="226"/>
      <c r="U162" s="143">
        <f>IF(M162="",0,1)</f>
        <v>0</v>
      </c>
      <c r="V162" s="219" t="s">
        <v>2</v>
      </c>
      <c r="W162" s="219" t="s">
        <v>3</v>
      </c>
      <c r="X162" s="219" t="s">
        <v>179</v>
      </c>
      <c r="Y162" s="219" t="s">
        <v>207</v>
      </c>
      <c r="Z162" s="219" t="s">
        <v>176</v>
      </c>
      <c r="AA162" s="219" t="s">
        <v>177</v>
      </c>
      <c r="AB162" s="219" t="s">
        <v>178</v>
      </c>
      <c r="AC162" s="219" t="s">
        <v>6</v>
      </c>
      <c r="AD162" s="224" t="s">
        <v>183</v>
      </c>
      <c r="AE162" s="81">
        <f>SUM(AE163:AE167)</f>
        <v>0</v>
      </c>
      <c r="AF162" s="147">
        <v>9</v>
      </c>
      <c r="AG162" s="49"/>
      <c r="AH162" s="49"/>
      <c r="AI162" s="49"/>
      <c r="AJ162" s="49"/>
      <c r="AK162" s="167" t="str">
        <f t="shared" si="31"/>
        <v>Мектеп</v>
      </c>
      <c r="AL162" s="49"/>
      <c r="AM162" s="49"/>
      <c r="AN162" s="157"/>
      <c r="AO162" s="15">
        <f t="shared" si="32"/>
        <v>0</v>
      </c>
    </row>
    <row r="163" spans="1:41" ht="14.1" customHeight="1">
      <c r="A163" s="136">
        <v>10</v>
      </c>
      <c r="B163" s="16"/>
      <c r="C163" s="130"/>
      <c r="D163" s="24"/>
      <c r="E163" s="49"/>
      <c r="F163" s="167" t="str">
        <f t="shared" si="30"/>
        <v>Мектеп</v>
      </c>
      <c r="G163" s="16"/>
      <c r="H163" s="16" t="s">
        <v>4</v>
      </c>
      <c r="I163" s="226"/>
      <c r="J163" s="13">
        <f t="shared" si="27"/>
        <v>0</v>
      </c>
      <c r="K163" s="143">
        <f>COUNTIF(выбыл!D154:D192,10)+COUNTIF(выбыл!O154:O173,10)+COUNTIF(выбыл!O178:O192,10)+COUNTIF(выбыл!Y154:Y158,10)+COUNTIF(выбыл!Y163:Y167,10)+COUNTIF(выбыл!Y172:Y176,10)+COUNTIF(выбыл!Y181:Y185,10)+COUNTIF(выбыл!Y190:Y193,10)+COUNTIF(выбыл!AI154:AI166,10)+COUNTIF(выбыл!AI172:AI173,10)+COUNTIF(выбыл!AI179:AI181,10)+COUNTIF(выбыл!AI186:AI187,10)+COUNTIF(выбыл!AI191:AI195,10)</f>
        <v>0</v>
      </c>
      <c r="L163" s="136">
        <v>10</v>
      </c>
      <c r="M163" s="16"/>
      <c r="N163" s="49"/>
      <c r="O163" s="24"/>
      <c r="P163" s="16"/>
      <c r="Q163" s="167" t="str">
        <f t="shared" si="28"/>
        <v>Мектеп</v>
      </c>
      <c r="R163" s="16"/>
      <c r="S163" s="16"/>
      <c r="T163" s="226"/>
      <c r="U163" s="143">
        <f>IF(M163="",0,1)</f>
        <v>0</v>
      </c>
      <c r="V163" s="136">
        <v>1</v>
      </c>
      <c r="W163" s="49"/>
      <c r="X163" s="49"/>
      <c r="Y163" s="16"/>
      <c r="Z163" s="16"/>
      <c r="AA163" s="167" t="str">
        <f>+$A$1</f>
        <v>Мектеп</v>
      </c>
      <c r="AB163" s="16"/>
      <c r="AC163" s="16"/>
      <c r="AD163" s="157"/>
      <c r="AE163" s="14">
        <f>IF(W163="",0,1)</f>
        <v>0</v>
      </c>
      <c r="AF163" s="147">
        <v>10</v>
      </c>
      <c r="AG163" s="49"/>
      <c r="AH163" s="49"/>
      <c r="AI163" s="49"/>
      <c r="AJ163" s="49"/>
      <c r="AK163" s="167" t="str">
        <f t="shared" si="31"/>
        <v>Мектеп</v>
      </c>
      <c r="AL163" s="49"/>
      <c r="AM163" s="49"/>
      <c r="AN163" s="157"/>
      <c r="AO163" s="15">
        <f t="shared" si="32"/>
        <v>0</v>
      </c>
    </row>
    <row r="164" spans="1:41" ht="14.1" customHeight="1">
      <c r="A164" s="137">
        <v>11</v>
      </c>
      <c r="B164" s="49"/>
      <c r="C164" s="130"/>
      <c r="D164" s="26"/>
      <c r="E164" s="49"/>
      <c r="F164" s="167" t="str">
        <f t="shared" si="30"/>
        <v>Мектеп</v>
      </c>
      <c r="G164" s="16"/>
      <c r="H164" s="16" t="s">
        <v>4</v>
      </c>
      <c r="I164" s="226"/>
      <c r="J164" s="13">
        <f t="shared" si="27"/>
        <v>0</v>
      </c>
      <c r="K164" s="143">
        <f>COUNTIF(выбыл!D154:D192,11)+COUNTIF(выбыл!O154:O173,11)+COUNTIF(выбыл!O178:O192,11)+COUNTIF(выбыл!Y154:Y158,11)+COUNTIF(выбыл!Y163:Y167,11)+COUNTIF(выбыл!Y172:Y176,11)+COUNTIF(выбыл!Y181:Y185,11)+COUNTIF(выбыл!Y190:Y193,11)+COUNTIF(выбыл!AI154:AI166,11)+COUNTIF(выбыл!AI172:AI173,11)+COUNTIF(выбыл!AI179:AI181,11)+COUNTIF(выбыл!AI186:AI187,11)+COUNTIF(выбыл!AI191:AI195,11)</f>
        <v>0</v>
      </c>
      <c r="L164" s="136">
        <v>11</v>
      </c>
      <c r="M164" s="16"/>
      <c r="N164" s="49"/>
      <c r="O164" s="24"/>
      <c r="P164" s="16"/>
      <c r="Q164" s="167" t="str">
        <f t="shared" si="28"/>
        <v>Мектеп</v>
      </c>
      <c r="R164" s="16"/>
      <c r="S164" s="16"/>
      <c r="T164" s="226"/>
      <c r="U164" s="143">
        <f t="shared" ref="U164:U173" si="33">IF(M164="",0,1)</f>
        <v>0</v>
      </c>
      <c r="V164" s="137">
        <v>2</v>
      </c>
      <c r="W164" s="49"/>
      <c r="X164" s="49"/>
      <c r="Y164" s="49"/>
      <c r="Z164" s="49"/>
      <c r="AA164" s="171" t="str">
        <f>+$A$1</f>
        <v>Мектеп</v>
      </c>
      <c r="AB164" s="49"/>
      <c r="AC164" s="49"/>
      <c r="AD164" s="157"/>
      <c r="AE164" s="14">
        <f>IF(W164="",0,1)</f>
        <v>0</v>
      </c>
      <c r="AF164" s="147">
        <v>11</v>
      </c>
      <c r="AG164" s="49"/>
      <c r="AH164" s="49"/>
      <c r="AI164" s="49"/>
      <c r="AJ164" s="49"/>
      <c r="AK164" s="167" t="str">
        <f t="shared" si="31"/>
        <v>Мектеп</v>
      </c>
      <c r="AL164" s="49"/>
      <c r="AM164" s="49"/>
      <c r="AN164" s="157"/>
      <c r="AO164" s="15">
        <f t="shared" si="32"/>
        <v>0</v>
      </c>
    </row>
    <row r="165" spans="1:41" ht="14.1" customHeight="1">
      <c r="A165" s="137">
        <v>12</v>
      </c>
      <c r="B165" s="49"/>
      <c r="C165" s="130"/>
      <c r="D165" s="26"/>
      <c r="E165" s="49"/>
      <c r="F165" s="167" t="str">
        <f t="shared" si="30"/>
        <v>Мектеп</v>
      </c>
      <c r="G165" s="16"/>
      <c r="H165" s="49" t="s">
        <v>4</v>
      </c>
      <c r="I165" s="226"/>
      <c r="J165" s="13">
        <f t="shared" si="27"/>
        <v>0</v>
      </c>
      <c r="K165" s="13"/>
      <c r="L165" s="136">
        <v>12</v>
      </c>
      <c r="M165" s="16"/>
      <c r="N165" s="49"/>
      <c r="O165" s="24"/>
      <c r="P165" s="16"/>
      <c r="Q165" s="167" t="str">
        <f t="shared" si="28"/>
        <v>Мектеп</v>
      </c>
      <c r="R165" s="16"/>
      <c r="S165" s="16"/>
      <c r="T165" s="226"/>
      <c r="U165" s="143">
        <f t="shared" si="33"/>
        <v>0</v>
      </c>
      <c r="V165" s="137">
        <v>3</v>
      </c>
      <c r="W165" s="49"/>
      <c r="X165" s="49"/>
      <c r="Y165" s="49"/>
      <c r="Z165" s="49"/>
      <c r="AA165" s="171" t="str">
        <f>+$A$1</f>
        <v>Мектеп</v>
      </c>
      <c r="AB165" s="49"/>
      <c r="AC165" s="49"/>
      <c r="AD165" s="157"/>
      <c r="AE165" s="14">
        <f>IF(W165="",0,1)</f>
        <v>0</v>
      </c>
      <c r="AF165" s="147">
        <v>12</v>
      </c>
      <c r="AG165" s="49"/>
      <c r="AH165" s="49"/>
      <c r="AI165" s="49"/>
      <c r="AJ165" s="49"/>
      <c r="AK165" s="167" t="str">
        <f t="shared" si="31"/>
        <v>Мектеп</v>
      </c>
      <c r="AL165" s="49"/>
      <c r="AM165" s="49"/>
      <c r="AN165" s="157"/>
      <c r="AO165" s="15">
        <f t="shared" si="32"/>
        <v>0</v>
      </c>
    </row>
    <row r="166" spans="1:41" ht="14.1" customHeight="1">
      <c r="A166" s="136">
        <v>13</v>
      </c>
      <c r="B166" s="16"/>
      <c r="C166" s="130"/>
      <c r="D166" s="24"/>
      <c r="E166" s="49"/>
      <c r="F166" s="167" t="str">
        <f t="shared" si="30"/>
        <v>Мектеп</v>
      </c>
      <c r="G166" s="16"/>
      <c r="H166" s="16" t="s">
        <v>4</v>
      </c>
      <c r="I166" s="226"/>
      <c r="J166" s="13">
        <f t="shared" si="27"/>
        <v>0</v>
      </c>
      <c r="K166" s="13"/>
      <c r="L166" s="136">
        <v>13</v>
      </c>
      <c r="M166" s="16"/>
      <c r="N166" s="49"/>
      <c r="O166" s="24"/>
      <c r="P166" s="16"/>
      <c r="Q166" s="167" t="str">
        <f t="shared" si="28"/>
        <v>Мектеп</v>
      </c>
      <c r="R166" s="16"/>
      <c r="S166" s="16"/>
      <c r="T166" s="226"/>
      <c r="U166" s="143">
        <f t="shared" si="33"/>
        <v>0</v>
      </c>
      <c r="V166" s="137">
        <v>4</v>
      </c>
      <c r="W166" s="49"/>
      <c r="X166" s="49"/>
      <c r="Y166" s="49"/>
      <c r="Z166" s="49"/>
      <c r="AA166" s="171" t="str">
        <f>+$A$1</f>
        <v>Мектеп</v>
      </c>
      <c r="AB166" s="49"/>
      <c r="AC166" s="49"/>
      <c r="AD166" s="157"/>
      <c r="AE166" s="14">
        <f>IF(W166="",0,1)</f>
        <v>0</v>
      </c>
      <c r="AF166" s="147">
        <v>13</v>
      </c>
      <c r="AG166" s="49"/>
      <c r="AH166" s="49"/>
      <c r="AI166" s="49"/>
      <c r="AJ166" s="49"/>
      <c r="AK166" s="167" t="str">
        <f t="shared" si="31"/>
        <v>Мектеп</v>
      </c>
      <c r="AL166" s="49"/>
      <c r="AM166" s="49"/>
      <c r="AN166" s="157"/>
      <c r="AO166" s="15">
        <f t="shared" si="32"/>
        <v>0</v>
      </c>
    </row>
    <row r="167" spans="1:41" ht="14.1" customHeight="1">
      <c r="A167" s="137">
        <v>14</v>
      </c>
      <c r="B167" s="49"/>
      <c r="C167" s="130"/>
      <c r="D167" s="26"/>
      <c r="E167" s="49"/>
      <c r="F167" s="167" t="str">
        <f t="shared" si="30"/>
        <v>Мектеп</v>
      </c>
      <c r="G167" s="16"/>
      <c r="H167" s="49" t="s">
        <v>4</v>
      </c>
      <c r="I167" s="226"/>
      <c r="J167" s="13">
        <f t="shared" si="27"/>
        <v>0</v>
      </c>
      <c r="K167" s="13"/>
      <c r="L167" s="136">
        <v>14</v>
      </c>
      <c r="M167" s="16"/>
      <c r="N167" s="49"/>
      <c r="O167" s="24"/>
      <c r="P167" s="16"/>
      <c r="Q167" s="167" t="str">
        <f t="shared" si="28"/>
        <v>Мектеп</v>
      </c>
      <c r="R167" s="16"/>
      <c r="S167" s="16"/>
      <c r="T167" s="226"/>
      <c r="U167" s="143">
        <f t="shared" si="33"/>
        <v>0</v>
      </c>
      <c r="V167" s="137">
        <v>5</v>
      </c>
      <c r="W167" s="49"/>
      <c r="X167" s="49"/>
      <c r="Y167" s="49"/>
      <c r="Z167" s="49"/>
      <c r="AA167" s="171" t="str">
        <f>+$A$1</f>
        <v>Мектеп</v>
      </c>
      <c r="AB167" s="49"/>
      <c r="AC167" s="49"/>
      <c r="AD167" s="157"/>
      <c r="AE167" s="14">
        <f>IF(W167="",0,1)</f>
        <v>0</v>
      </c>
      <c r="AG167" s="126" t="str">
        <f>IF(AH167=движ!D182,".","Девочки не правильно")</f>
        <v>.</v>
      </c>
      <c r="AH167" s="126">
        <f>SUMIF(AH154:AH166,"Қ",AO154:AO166)</f>
        <v>0</v>
      </c>
      <c r="AJ167" s="170">
        <f>IF(AO153=движ!C182,,"Число выбывших уч-ся не соттветствует движению")</f>
        <v>0</v>
      </c>
      <c r="AK167" s="86"/>
      <c r="AL167" s="86"/>
    </row>
    <row r="168" spans="1:41" ht="14.1" customHeight="1">
      <c r="A168" s="137">
        <v>15</v>
      </c>
      <c r="B168" s="49"/>
      <c r="C168" s="130"/>
      <c r="D168" s="26"/>
      <c r="E168" s="49"/>
      <c r="F168" s="167" t="str">
        <f t="shared" si="30"/>
        <v>Мектеп</v>
      </c>
      <c r="G168" s="16"/>
      <c r="H168" s="49" t="s">
        <v>4</v>
      </c>
      <c r="I168" s="226"/>
      <c r="J168" s="13">
        <f t="shared" si="27"/>
        <v>0</v>
      </c>
      <c r="K168" s="13"/>
      <c r="L168" s="136">
        <v>15</v>
      </c>
      <c r="M168" s="16"/>
      <c r="N168" s="49"/>
      <c r="O168" s="24"/>
      <c r="P168" s="16"/>
      <c r="Q168" s="167" t="str">
        <f t="shared" si="28"/>
        <v>Мектеп</v>
      </c>
      <c r="R168" s="16"/>
      <c r="S168" s="16"/>
      <c r="T168" s="226"/>
      <c r="U168" s="143">
        <f t="shared" si="33"/>
        <v>0</v>
      </c>
      <c r="V168" s="3"/>
      <c r="W168" s="126" t="str">
        <f>IF(X168=движ!D173,".","Девочки не правильно")</f>
        <v>.</v>
      </c>
      <c r="X168" s="126">
        <f>SUMIF(X163:X167,"Қ",AE163:AE167)</f>
        <v>0</v>
      </c>
      <c r="Z168" s="170">
        <f>IF(AE162=движ!C173,,"Число выбывших уч-ся не соттветствует движению")</f>
        <v>0</v>
      </c>
      <c r="AA168" s="86"/>
      <c r="AB168" s="86"/>
    </row>
    <row r="169" spans="1:41" ht="14.1" customHeight="1">
      <c r="A169" s="136">
        <v>16</v>
      </c>
      <c r="B169" s="16"/>
      <c r="C169" s="130"/>
      <c r="D169" s="24"/>
      <c r="E169" s="49"/>
      <c r="F169" s="167" t="str">
        <f t="shared" si="30"/>
        <v>Мектеп</v>
      </c>
      <c r="G169" s="16"/>
      <c r="H169" s="16" t="s">
        <v>4</v>
      </c>
      <c r="I169" s="226"/>
      <c r="J169" s="13">
        <f t="shared" si="27"/>
        <v>0</v>
      </c>
      <c r="K169" s="13"/>
      <c r="L169" s="136">
        <v>16</v>
      </c>
      <c r="M169" s="16"/>
      <c r="N169" s="49"/>
      <c r="O169" s="24"/>
      <c r="P169" s="16"/>
      <c r="Q169" s="167" t="str">
        <f t="shared" si="28"/>
        <v>Мектеп</v>
      </c>
      <c r="R169" s="16"/>
      <c r="S169" s="16"/>
      <c r="T169" s="226"/>
      <c r="U169" s="143">
        <f t="shared" si="33"/>
        <v>0</v>
      </c>
      <c r="V169" s="3" t="s">
        <v>91</v>
      </c>
      <c r="AF169" s="3" t="s">
        <v>94</v>
      </c>
    </row>
    <row r="170" spans="1:41" ht="14.1" customHeight="1">
      <c r="A170" s="137">
        <v>17</v>
      </c>
      <c r="B170" s="49"/>
      <c r="C170" s="130"/>
      <c r="D170" s="26"/>
      <c r="E170" s="49"/>
      <c r="F170" s="167" t="str">
        <f t="shared" si="30"/>
        <v>Мектеп</v>
      </c>
      <c r="G170" s="16"/>
      <c r="H170" s="49" t="s">
        <v>4</v>
      </c>
      <c r="I170" s="226"/>
      <c r="J170" s="13">
        <f t="shared" si="27"/>
        <v>0</v>
      </c>
      <c r="K170" s="13"/>
      <c r="L170" s="136">
        <v>17</v>
      </c>
      <c r="M170" s="16"/>
      <c r="N170" s="49"/>
      <c r="O170" s="24"/>
      <c r="P170" s="16"/>
      <c r="Q170" s="167" t="str">
        <f t="shared" si="28"/>
        <v>Мектеп</v>
      </c>
      <c r="R170" s="16"/>
      <c r="S170" s="16"/>
      <c r="T170" s="226"/>
      <c r="U170" s="143">
        <f t="shared" si="33"/>
        <v>0</v>
      </c>
    </row>
    <row r="171" spans="1:41" ht="14.1" customHeight="1">
      <c r="A171" s="137">
        <v>18</v>
      </c>
      <c r="B171" s="49"/>
      <c r="C171" s="130"/>
      <c r="D171" s="26"/>
      <c r="E171" s="49"/>
      <c r="F171" s="167" t="str">
        <f t="shared" si="30"/>
        <v>Мектеп</v>
      </c>
      <c r="G171" s="16"/>
      <c r="H171" s="49" t="s">
        <v>4</v>
      </c>
      <c r="I171" s="226"/>
      <c r="J171" s="13">
        <f t="shared" si="27"/>
        <v>0</v>
      </c>
      <c r="K171" s="13"/>
      <c r="L171" s="136">
        <v>18</v>
      </c>
      <c r="M171" s="16"/>
      <c r="N171" s="49"/>
      <c r="O171" s="24"/>
      <c r="P171" s="16"/>
      <c r="Q171" s="167" t="str">
        <f t="shared" si="28"/>
        <v>Мектеп</v>
      </c>
      <c r="R171" s="16"/>
      <c r="S171" s="16"/>
      <c r="T171" s="226"/>
      <c r="U171" s="143">
        <f t="shared" si="33"/>
        <v>0</v>
      </c>
      <c r="V171" s="219" t="s">
        <v>2</v>
      </c>
      <c r="W171" s="219" t="s">
        <v>3</v>
      </c>
      <c r="X171" s="219" t="s">
        <v>179</v>
      </c>
      <c r="Y171" s="219" t="s">
        <v>207</v>
      </c>
      <c r="Z171" s="219" t="s">
        <v>176</v>
      </c>
      <c r="AA171" s="219" t="s">
        <v>177</v>
      </c>
      <c r="AB171" s="219" t="s">
        <v>178</v>
      </c>
      <c r="AC171" s="219" t="s">
        <v>6</v>
      </c>
      <c r="AD171" s="224" t="s">
        <v>183</v>
      </c>
      <c r="AE171" s="14">
        <f>SUM(AE172:AE176)</f>
        <v>0</v>
      </c>
      <c r="AF171" s="219" t="s">
        <v>2</v>
      </c>
      <c r="AG171" s="219" t="s">
        <v>3</v>
      </c>
      <c r="AH171" s="219" t="s">
        <v>179</v>
      </c>
      <c r="AI171" s="219" t="s">
        <v>207</v>
      </c>
      <c r="AJ171" s="219" t="s">
        <v>176</v>
      </c>
      <c r="AK171" s="219" t="s">
        <v>177</v>
      </c>
      <c r="AL171" s="219" t="s">
        <v>178</v>
      </c>
      <c r="AM171" s="220" t="s">
        <v>211</v>
      </c>
      <c r="AN171" s="224" t="s">
        <v>183</v>
      </c>
      <c r="AO171" s="82">
        <f>SUM(AO172:AO175)</f>
        <v>0</v>
      </c>
    </row>
    <row r="172" spans="1:41" ht="14.1" customHeight="1">
      <c r="A172" s="136">
        <v>19</v>
      </c>
      <c r="B172" s="16"/>
      <c r="C172" s="130"/>
      <c r="D172" s="24"/>
      <c r="E172" s="49"/>
      <c r="F172" s="167" t="str">
        <f t="shared" si="30"/>
        <v>Мектеп</v>
      </c>
      <c r="G172" s="16"/>
      <c r="H172" s="16" t="s">
        <v>4</v>
      </c>
      <c r="I172" s="226"/>
      <c r="J172" s="13">
        <f t="shared" si="27"/>
        <v>0</v>
      </c>
      <c r="K172" s="13"/>
      <c r="L172" s="136">
        <v>19</v>
      </c>
      <c r="M172" s="16"/>
      <c r="N172" s="49"/>
      <c r="O172" s="24"/>
      <c r="P172" s="16"/>
      <c r="Q172" s="167" t="str">
        <f t="shared" si="28"/>
        <v>Мектеп</v>
      </c>
      <c r="R172" s="16"/>
      <c r="S172" s="16"/>
      <c r="T172" s="226"/>
      <c r="U172" s="143">
        <f t="shared" si="33"/>
        <v>0</v>
      </c>
      <c r="V172" s="136">
        <v>1</v>
      </c>
      <c r="W172" s="49"/>
      <c r="X172" s="49"/>
      <c r="Y172" s="16"/>
      <c r="Z172" s="16"/>
      <c r="AA172" s="167" t="str">
        <f>+$A$1</f>
        <v>Мектеп</v>
      </c>
      <c r="AB172" s="16"/>
      <c r="AC172" s="16"/>
      <c r="AD172" s="157"/>
      <c r="AE172" s="14">
        <f>IF(W172="",0,1)</f>
        <v>0</v>
      </c>
      <c r="AF172" s="136">
        <v>1</v>
      </c>
      <c r="AG172" s="49"/>
      <c r="AH172" s="49"/>
      <c r="AI172" s="16"/>
      <c r="AJ172" s="16"/>
      <c r="AK172" s="167" t="str">
        <f>+$A$1</f>
        <v>Мектеп</v>
      </c>
      <c r="AL172" s="16"/>
      <c r="AM172" s="16"/>
      <c r="AN172" s="157"/>
      <c r="AO172" s="15">
        <f>IF(AG172="",0,1)</f>
        <v>0</v>
      </c>
    </row>
    <row r="173" spans="1:41" ht="14.1" customHeight="1">
      <c r="A173" s="137">
        <v>20</v>
      </c>
      <c r="B173" s="16"/>
      <c r="C173" s="130"/>
      <c r="D173" s="24"/>
      <c r="E173" s="49"/>
      <c r="F173" s="167" t="str">
        <f t="shared" si="30"/>
        <v>Мектеп</v>
      </c>
      <c r="G173" s="16"/>
      <c r="H173" s="49" t="s">
        <v>4</v>
      </c>
      <c r="I173" s="226"/>
      <c r="J173" s="13">
        <f t="shared" si="27"/>
        <v>0</v>
      </c>
      <c r="K173" s="13"/>
      <c r="L173" s="136">
        <v>20</v>
      </c>
      <c r="M173" s="16"/>
      <c r="N173" s="49"/>
      <c r="O173" s="24"/>
      <c r="P173" s="16"/>
      <c r="Q173" s="167" t="str">
        <f t="shared" si="28"/>
        <v>Мектеп</v>
      </c>
      <c r="R173" s="16"/>
      <c r="S173" s="16"/>
      <c r="T173" s="226"/>
      <c r="U173" s="143">
        <f t="shared" si="33"/>
        <v>0</v>
      </c>
      <c r="V173" s="137">
        <v>2</v>
      </c>
      <c r="W173" s="49"/>
      <c r="X173" s="49"/>
      <c r="Y173" s="49"/>
      <c r="Z173" s="49"/>
      <c r="AA173" s="171" t="str">
        <f>+$A$1</f>
        <v>Мектеп</v>
      </c>
      <c r="AB173" s="49"/>
      <c r="AC173" s="49"/>
      <c r="AD173" s="157"/>
      <c r="AE173" s="14">
        <f>IF(W173="",0,1)</f>
        <v>0</v>
      </c>
      <c r="AF173" s="137">
        <v>2</v>
      </c>
      <c r="AG173" s="49"/>
      <c r="AH173" s="49"/>
      <c r="AI173" s="49"/>
      <c r="AJ173" s="49"/>
      <c r="AK173" s="167" t="str">
        <f>+$A$1</f>
        <v>Мектеп</v>
      </c>
      <c r="AL173" s="49"/>
      <c r="AM173" s="49"/>
      <c r="AN173" s="157"/>
      <c r="AO173" s="15">
        <f>IF(AG173="",0,1)</f>
        <v>0</v>
      </c>
    </row>
    <row r="174" spans="1:41" ht="14.1" customHeight="1">
      <c r="A174" s="137">
        <v>21</v>
      </c>
      <c r="B174" s="16"/>
      <c r="C174" s="130"/>
      <c r="D174" s="24"/>
      <c r="E174" s="49"/>
      <c r="F174" s="167" t="str">
        <f t="shared" si="30"/>
        <v>Мектеп</v>
      </c>
      <c r="G174" s="16"/>
      <c r="H174" s="49" t="s">
        <v>4</v>
      </c>
      <c r="I174" s="226"/>
      <c r="J174" s="13">
        <f t="shared" si="27"/>
        <v>0</v>
      </c>
      <c r="K174" s="13"/>
      <c r="L174" s="12"/>
      <c r="M174" s="126" t="str">
        <f>IF(N174=движ!D176,".","Девочки не правильно")</f>
        <v>.</v>
      </c>
      <c r="N174" s="126">
        <f>SUMIF(N154:N173,"Қ",U154:U173)</f>
        <v>0</v>
      </c>
      <c r="O174" s="12"/>
      <c r="P174" s="170">
        <f>IF(U153=движ!C176,,"Число выбывших уч-ся не соттветствует движению")</f>
        <v>0</v>
      </c>
      <c r="Q174" s="86"/>
      <c r="R174" s="86"/>
      <c r="S174" s="11"/>
      <c r="T174" s="11"/>
      <c r="U174" s="143"/>
      <c r="V174" s="137">
        <v>3</v>
      </c>
      <c r="W174" s="49"/>
      <c r="X174" s="49"/>
      <c r="Y174" s="49"/>
      <c r="Z174" s="49"/>
      <c r="AA174" s="171" t="str">
        <f>+$A$1</f>
        <v>Мектеп</v>
      </c>
      <c r="AB174" s="49"/>
      <c r="AC174" s="49"/>
      <c r="AD174" s="157"/>
      <c r="AE174" s="14">
        <f>IF(W174="",0,1)</f>
        <v>0</v>
      </c>
      <c r="AF174" s="48"/>
      <c r="AG174" s="92"/>
      <c r="AH174" s="92"/>
      <c r="AI174" s="92"/>
      <c r="AJ174" s="92"/>
      <c r="AK174" s="139"/>
      <c r="AL174" s="92"/>
      <c r="AM174" s="92"/>
      <c r="AN174" s="142"/>
      <c r="AO174" s="15"/>
    </row>
    <row r="175" spans="1:41" ht="14.1" customHeight="1">
      <c r="A175" s="136">
        <v>22</v>
      </c>
      <c r="B175" s="16"/>
      <c r="C175" s="130"/>
      <c r="D175" s="24"/>
      <c r="E175" s="49"/>
      <c r="F175" s="167" t="str">
        <f t="shared" si="30"/>
        <v>Мектеп</v>
      </c>
      <c r="G175" s="16"/>
      <c r="H175" s="16" t="s">
        <v>4</v>
      </c>
      <c r="I175" s="226"/>
      <c r="J175" s="13">
        <f t="shared" si="27"/>
        <v>0</v>
      </c>
      <c r="K175" s="13"/>
      <c r="L175" s="3" t="s">
        <v>98</v>
      </c>
      <c r="U175" s="143"/>
      <c r="V175" s="137">
        <v>4</v>
      </c>
      <c r="W175" s="49"/>
      <c r="X175" s="49"/>
      <c r="Y175" s="49"/>
      <c r="Z175" s="49"/>
      <c r="AA175" s="171" t="str">
        <f>+$A$1</f>
        <v>Мектеп</v>
      </c>
      <c r="AB175" s="49"/>
      <c r="AC175" s="49"/>
      <c r="AD175" s="157"/>
      <c r="AE175" s="14">
        <f>IF(W175="",0,1)</f>
        <v>0</v>
      </c>
      <c r="AG175" s="126" t="str">
        <f>IF(AH175=движ!D184,".","Девочки не правильно")</f>
        <v>.</v>
      </c>
      <c r="AH175" s="126">
        <f>SUMIF(AH172:AH173,"Қ",AO172:AO173)</f>
        <v>0</v>
      </c>
      <c r="AJ175" s="170">
        <f>IF(AO171=движ!C186,,"Число выбывших уч-ся не соттветствует движению")</f>
        <v>0</v>
      </c>
      <c r="AK175" s="86"/>
      <c r="AL175" s="86"/>
    </row>
    <row r="176" spans="1:41" ht="14.1" customHeight="1">
      <c r="A176" s="137">
        <v>23</v>
      </c>
      <c r="B176" s="49"/>
      <c r="C176" s="130"/>
      <c r="D176" s="26"/>
      <c r="E176" s="49"/>
      <c r="F176" s="167" t="str">
        <f t="shared" si="30"/>
        <v>Мектеп</v>
      </c>
      <c r="G176" s="16"/>
      <c r="H176" s="49" t="s">
        <v>4</v>
      </c>
      <c r="I176" s="226"/>
      <c r="J176" s="13">
        <f t="shared" si="27"/>
        <v>0</v>
      </c>
      <c r="K176" s="13"/>
      <c r="U176" s="143"/>
      <c r="V176" s="137">
        <v>5</v>
      </c>
      <c r="W176" s="49"/>
      <c r="X176" s="49"/>
      <c r="Y176" s="49"/>
      <c r="Z176" s="49"/>
      <c r="AA176" s="171" t="str">
        <f>+$A$1</f>
        <v>Мектеп</v>
      </c>
      <c r="AB176" s="49"/>
      <c r="AC176" s="49"/>
      <c r="AD176" s="157"/>
      <c r="AE176" s="14">
        <f>IF(W176="",0,1)</f>
        <v>0</v>
      </c>
      <c r="AF176" s="3" t="s">
        <v>95</v>
      </c>
    </row>
    <row r="177" spans="1:41" ht="14.1" customHeight="1">
      <c r="A177" s="137">
        <v>24</v>
      </c>
      <c r="B177" s="49"/>
      <c r="C177" s="130"/>
      <c r="D177" s="26"/>
      <c r="E177" s="49"/>
      <c r="F177" s="167" t="str">
        <f t="shared" si="30"/>
        <v>Мектеп</v>
      </c>
      <c r="G177" s="16"/>
      <c r="H177" s="49" t="s">
        <v>4</v>
      </c>
      <c r="I177" s="226"/>
      <c r="J177" s="13">
        <f t="shared" si="27"/>
        <v>0</v>
      </c>
      <c r="K177" s="13"/>
      <c r="L177" s="219" t="s">
        <v>2</v>
      </c>
      <c r="M177" s="219" t="s">
        <v>3</v>
      </c>
      <c r="N177" s="219" t="s">
        <v>179</v>
      </c>
      <c r="O177" s="219" t="s">
        <v>207</v>
      </c>
      <c r="P177" s="219" t="s">
        <v>176</v>
      </c>
      <c r="Q177" s="219" t="s">
        <v>177</v>
      </c>
      <c r="R177" s="219" t="s">
        <v>178</v>
      </c>
      <c r="S177" s="219" t="s">
        <v>208</v>
      </c>
      <c r="T177" s="224" t="s">
        <v>183</v>
      </c>
      <c r="U177" s="143">
        <f>SUM(U178:U194)</f>
        <v>0</v>
      </c>
      <c r="W177" s="126" t="str">
        <f>IF(X177=движ!D180,".","Девочки не правильно")</f>
        <v>.</v>
      </c>
      <c r="X177" s="126">
        <f>SUMIF(X172:X176,"Қ",AE172:AE176)</f>
        <v>0</v>
      </c>
      <c r="Z177" s="87">
        <f>IF(AE171=движ!C180,,"Число выбывших уч-ся не соттветствует движению")</f>
        <v>0</v>
      </c>
      <c r="AA177" s="87"/>
      <c r="AB177" s="87"/>
    </row>
    <row r="178" spans="1:41" ht="14.1" customHeight="1">
      <c r="A178" s="136">
        <v>25</v>
      </c>
      <c r="B178" s="16"/>
      <c r="C178" s="130"/>
      <c r="D178" s="24"/>
      <c r="E178" s="49"/>
      <c r="F178" s="167" t="str">
        <f t="shared" si="30"/>
        <v>Мектеп</v>
      </c>
      <c r="G178" s="16"/>
      <c r="H178" s="16" t="s">
        <v>4</v>
      </c>
      <c r="I178" s="226"/>
      <c r="J178" s="13">
        <f t="shared" si="27"/>
        <v>0</v>
      </c>
      <c r="K178" s="13"/>
      <c r="L178" s="136">
        <v>1</v>
      </c>
      <c r="M178" s="49"/>
      <c r="N178" s="49"/>
      <c r="O178" s="26"/>
      <c r="P178" s="49"/>
      <c r="Q178" s="167" t="str">
        <f t="shared" ref="Q178:Q192" si="34">+$A$1</f>
        <v>Мектеп</v>
      </c>
      <c r="R178" s="49"/>
      <c r="S178" s="16"/>
      <c r="T178" s="226"/>
      <c r="U178" s="143">
        <f t="shared" ref="U178:U193" si="35">IF(M178="",0,1)</f>
        <v>0</v>
      </c>
      <c r="V178" s="3" t="s">
        <v>90</v>
      </c>
      <c r="AF178" s="219" t="s">
        <v>2</v>
      </c>
      <c r="AG178" s="219" t="s">
        <v>3</v>
      </c>
      <c r="AH178" s="219" t="s">
        <v>179</v>
      </c>
      <c r="AI178" s="219" t="s">
        <v>207</v>
      </c>
      <c r="AJ178" s="219" t="s">
        <v>176</v>
      </c>
      <c r="AK178" s="219" t="s">
        <v>177</v>
      </c>
      <c r="AL178" s="219" t="s">
        <v>178</v>
      </c>
      <c r="AM178" s="219" t="s">
        <v>6</v>
      </c>
      <c r="AN178" s="224" t="s">
        <v>183</v>
      </c>
      <c r="AO178" s="82">
        <f>SUM(AO179:AO181)</f>
        <v>0</v>
      </c>
    </row>
    <row r="179" spans="1:41" ht="14.1" customHeight="1">
      <c r="A179" s="137">
        <v>26</v>
      </c>
      <c r="B179" s="49"/>
      <c r="C179" s="130"/>
      <c r="D179" s="26"/>
      <c r="E179" s="49"/>
      <c r="F179" s="167" t="str">
        <f t="shared" si="30"/>
        <v>Мектеп</v>
      </c>
      <c r="G179" s="16"/>
      <c r="H179" s="49" t="s">
        <v>4</v>
      </c>
      <c r="I179" s="226"/>
      <c r="J179" s="13">
        <f t="shared" si="27"/>
        <v>0</v>
      </c>
      <c r="K179" s="13"/>
      <c r="L179" s="137">
        <v>2</v>
      </c>
      <c r="M179" s="49"/>
      <c r="N179" s="49"/>
      <c r="O179" s="26"/>
      <c r="P179" s="49"/>
      <c r="Q179" s="167" t="str">
        <f t="shared" si="34"/>
        <v>Мектеп</v>
      </c>
      <c r="R179" s="49"/>
      <c r="S179" s="16"/>
      <c r="T179" s="226"/>
      <c r="U179" s="143">
        <f t="shared" si="35"/>
        <v>0</v>
      </c>
      <c r="AE179" s="14"/>
      <c r="AF179" s="147">
        <v>1</v>
      </c>
      <c r="AG179" s="49"/>
      <c r="AH179" s="49"/>
      <c r="AI179" s="49"/>
      <c r="AJ179" s="49"/>
      <c r="AK179" s="167" t="str">
        <f>+$A$1</f>
        <v>Мектеп</v>
      </c>
      <c r="AL179" s="49"/>
      <c r="AM179" s="49"/>
      <c r="AN179" s="157"/>
      <c r="AO179" s="15">
        <f>IF(AG179="",0,1)</f>
        <v>0</v>
      </c>
    </row>
    <row r="180" spans="1:41" ht="14.1" customHeight="1">
      <c r="A180" s="137">
        <v>27</v>
      </c>
      <c r="B180" s="49"/>
      <c r="C180" s="130"/>
      <c r="D180" s="26"/>
      <c r="E180" s="49"/>
      <c r="F180" s="167" t="str">
        <f t="shared" si="30"/>
        <v>Мектеп</v>
      </c>
      <c r="G180" s="16"/>
      <c r="H180" s="49" t="s">
        <v>4</v>
      </c>
      <c r="I180" s="226"/>
      <c r="J180" s="13">
        <f t="shared" si="27"/>
        <v>0</v>
      </c>
      <c r="K180" s="13"/>
      <c r="L180" s="137">
        <v>3</v>
      </c>
      <c r="M180" s="49"/>
      <c r="N180" s="49"/>
      <c r="O180" s="26"/>
      <c r="P180" s="49"/>
      <c r="Q180" s="167" t="str">
        <f t="shared" si="34"/>
        <v>Мектеп</v>
      </c>
      <c r="R180" s="49"/>
      <c r="S180" s="16"/>
      <c r="T180" s="226"/>
      <c r="U180" s="143">
        <f t="shared" si="35"/>
        <v>0</v>
      </c>
      <c r="V180" s="219" t="s">
        <v>2</v>
      </c>
      <c r="W180" s="219" t="s">
        <v>3</v>
      </c>
      <c r="X180" s="219" t="s">
        <v>179</v>
      </c>
      <c r="Y180" s="219" t="s">
        <v>207</v>
      </c>
      <c r="Z180" s="219" t="s">
        <v>176</v>
      </c>
      <c r="AA180" s="219" t="s">
        <v>177</v>
      </c>
      <c r="AB180" s="219" t="s">
        <v>178</v>
      </c>
      <c r="AC180" s="219" t="s">
        <v>6</v>
      </c>
      <c r="AD180" s="224" t="s">
        <v>183</v>
      </c>
      <c r="AE180" s="14">
        <f>SUM(AE181:AE185)</f>
        <v>0</v>
      </c>
      <c r="AF180" s="147">
        <v>2</v>
      </c>
      <c r="AG180" s="49"/>
      <c r="AH180" s="49"/>
      <c r="AI180" s="49"/>
      <c r="AJ180" s="49"/>
      <c r="AK180" s="167" t="str">
        <f>+$A$1</f>
        <v>Мектеп</v>
      </c>
      <c r="AL180" s="49"/>
      <c r="AM180" s="49"/>
      <c r="AN180" s="157"/>
      <c r="AO180" s="15">
        <f>IF(AG180="",0,1)</f>
        <v>0</v>
      </c>
    </row>
    <row r="181" spans="1:41" ht="14.1" customHeight="1">
      <c r="A181" s="136">
        <v>28</v>
      </c>
      <c r="B181" s="16"/>
      <c r="C181" s="130"/>
      <c r="D181" s="24"/>
      <c r="E181" s="49"/>
      <c r="F181" s="167" t="str">
        <f t="shared" si="30"/>
        <v>Мектеп</v>
      </c>
      <c r="G181" s="16"/>
      <c r="H181" s="16" t="s">
        <v>4</v>
      </c>
      <c r="I181" s="226"/>
      <c r="J181" s="13">
        <f t="shared" si="27"/>
        <v>0</v>
      </c>
      <c r="K181" s="13"/>
      <c r="L181" s="137">
        <v>4</v>
      </c>
      <c r="M181" s="49"/>
      <c r="N181" s="49"/>
      <c r="O181" s="26"/>
      <c r="P181" s="49"/>
      <c r="Q181" s="167" t="str">
        <f t="shared" si="34"/>
        <v>Мектеп</v>
      </c>
      <c r="R181" s="49"/>
      <c r="S181" s="16"/>
      <c r="T181" s="226"/>
      <c r="U181" s="143">
        <f t="shared" si="35"/>
        <v>0</v>
      </c>
      <c r="V181" s="144">
        <v>1</v>
      </c>
      <c r="W181" s="16"/>
      <c r="X181" s="49"/>
      <c r="Y181" s="16"/>
      <c r="Z181" s="16"/>
      <c r="AA181" s="167" t="str">
        <f>+$A$1</f>
        <v>Мектеп</v>
      </c>
      <c r="AB181" s="16"/>
      <c r="AC181" s="16"/>
      <c r="AD181" s="157"/>
      <c r="AE181" s="14">
        <f>IF(W181="",0,1)</f>
        <v>0</v>
      </c>
      <c r="AF181" s="147">
        <v>3</v>
      </c>
      <c r="AG181" s="49"/>
      <c r="AH181" s="49"/>
      <c r="AI181" s="49"/>
      <c r="AJ181" s="49"/>
      <c r="AK181" s="167" t="str">
        <f>+$A$1</f>
        <v>Мектеп</v>
      </c>
      <c r="AL181" s="49"/>
      <c r="AM181" s="49"/>
      <c r="AN181" s="157"/>
      <c r="AO181" s="15">
        <f>IF(AG181="",0,1)</f>
        <v>0</v>
      </c>
    </row>
    <row r="182" spans="1:41" ht="14.1" customHeight="1">
      <c r="A182" s="137">
        <v>29</v>
      </c>
      <c r="B182" s="49"/>
      <c r="C182" s="130"/>
      <c r="D182" s="26"/>
      <c r="E182" s="49"/>
      <c r="F182" s="167" t="str">
        <f t="shared" si="30"/>
        <v>Мектеп</v>
      </c>
      <c r="G182" s="16"/>
      <c r="H182" s="49" t="s">
        <v>4</v>
      </c>
      <c r="I182" s="226"/>
      <c r="J182" s="13">
        <f t="shared" si="27"/>
        <v>0</v>
      </c>
      <c r="K182" s="13"/>
      <c r="L182" s="137">
        <v>5</v>
      </c>
      <c r="M182" s="49"/>
      <c r="N182" s="49"/>
      <c r="O182" s="26"/>
      <c r="P182" s="49"/>
      <c r="Q182" s="167" t="str">
        <f t="shared" si="34"/>
        <v>Мектеп</v>
      </c>
      <c r="R182" s="49"/>
      <c r="S182" s="16"/>
      <c r="T182" s="226"/>
      <c r="U182" s="143">
        <f t="shared" si="35"/>
        <v>0</v>
      </c>
      <c r="V182" s="147">
        <v>2</v>
      </c>
      <c r="W182" s="49"/>
      <c r="X182" s="49"/>
      <c r="Y182" s="49"/>
      <c r="Z182" s="49"/>
      <c r="AA182" s="171" t="str">
        <f>+$A$1</f>
        <v>Мектеп</v>
      </c>
      <c r="AB182" s="49"/>
      <c r="AC182" s="49"/>
      <c r="AD182" s="157"/>
      <c r="AE182" s="14">
        <f>IF(W182="",0,1)</f>
        <v>0</v>
      </c>
      <c r="AG182" s="126" t="str">
        <f>IF(AH182=движ!D187,".","Девочки не правильно")</f>
        <v>.</v>
      </c>
      <c r="AH182" s="126">
        <f>SUMIF(AH179:AH181,"Қ",AO179:AO181)</f>
        <v>0</v>
      </c>
      <c r="AJ182" s="170">
        <f>IF(AO178=движ!C187,,"Число выбывших уч-ся не соттветствует движению")</f>
        <v>0</v>
      </c>
      <c r="AK182" s="86"/>
      <c r="AL182" s="86"/>
      <c r="AN182" s="142"/>
    </row>
    <row r="183" spans="1:41" ht="14.1" customHeight="1">
      <c r="A183" s="137">
        <v>30</v>
      </c>
      <c r="B183" s="49"/>
      <c r="C183" s="130"/>
      <c r="D183" s="26"/>
      <c r="E183" s="49"/>
      <c r="F183" s="167" t="str">
        <f t="shared" si="30"/>
        <v>Мектеп</v>
      </c>
      <c r="G183" s="16"/>
      <c r="H183" s="49" t="s">
        <v>4</v>
      </c>
      <c r="I183" s="226"/>
      <c r="J183" s="13">
        <f t="shared" si="27"/>
        <v>0</v>
      </c>
      <c r="K183" s="13"/>
      <c r="L183" s="136">
        <v>6</v>
      </c>
      <c r="M183" s="49"/>
      <c r="N183" s="49"/>
      <c r="O183" s="26"/>
      <c r="P183" s="49"/>
      <c r="Q183" s="167" t="str">
        <f t="shared" si="34"/>
        <v>Мектеп</v>
      </c>
      <c r="R183" s="49"/>
      <c r="S183" s="16"/>
      <c r="T183" s="226"/>
      <c r="U183" s="143">
        <f t="shared" si="35"/>
        <v>0</v>
      </c>
      <c r="V183" s="147">
        <v>3</v>
      </c>
      <c r="W183" s="49"/>
      <c r="X183" s="49"/>
      <c r="Y183" s="49"/>
      <c r="Z183" s="49"/>
      <c r="AA183" s="171" t="str">
        <f>+$A$1</f>
        <v>Мектеп</v>
      </c>
      <c r="AB183" s="49"/>
      <c r="AC183" s="49"/>
      <c r="AD183" s="157"/>
      <c r="AE183" s="14">
        <f>IF(W183="",0,1)</f>
        <v>0</v>
      </c>
      <c r="AF183" s="3" t="s">
        <v>96</v>
      </c>
      <c r="AN183" s="142"/>
    </row>
    <row r="184" spans="1:41" ht="14.1" customHeight="1">
      <c r="A184" s="136">
        <v>31</v>
      </c>
      <c r="B184" s="16"/>
      <c r="C184" s="130"/>
      <c r="D184" s="24"/>
      <c r="E184" s="49"/>
      <c r="F184" s="167" t="str">
        <f t="shared" si="30"/>
        <v>Мектеп</v>
      </c>
      <c r="G184" s="16"/>
      <c r="H184" s="16" t="s">
        <v>4</v>
      </c>
      <c r="I184" s="226"/>
      <c r="J184" s="13">
        <f t="shared" si="27"/>
        <v>0</v>
      </c>
      <c r="K184" s="13"/>
      <c r="L184" s="137">
        <v>7</v>
      </c>
      <c r="M184" s="49"/>
      <c r="N184" s="49"/>
      <c r="O184" s="26"/>
      <c r="P184" s="49"/>
      <c r="Q184" s="167" t="str">
        <f t="shared" si="34"/>
        <v>Мектеп</v>
      </c>
      <c r="R184" s="49"/>
      <c r="S184" s="16"/>
      <c r="T184" s="226"/>
      <c r="U184" s="143">
        <f t="shared" si="35"/>
        <v>0</v>
      </c>
      <c r="V184" s="147">
        <v>4</v>
      </c>
      <c r="W184" s="49"/>
      <c r="X184" s="49"/>
      <c r="Y184" s="49"/>
      <c r="Z184" s="49"/>
      <c r="AA184" s="171" t="str">
        <f>+$A$1</f>
        <v>Мектеп</v>
      </c>
      <c r="AB184" s="49"/>
      <c r="AC184" s="49"/>
      <c r="AD184" s="157"/>
      <c r="AE184" s="14">
        <f>IF(W184="",0,1)</f>
        <v>0</v>
      </c>
    </row>
    <row r="185" spans="1:41" ht="14.1" customHeight="1">
      <c r="A185" s="137">
        <v>32</v>
      </c>
      <c r="B185" s="49"/>
      <c r="C185" s="130"/>
      <c r="D185" s="26"/>
      <c r="E185" s="49"/>
      <c r="F185" s="167" t="str">
        <f t="shared" si="30"/>
        <v>Мектеп</v>
      </c>
      <c r="G185" s="16"/>
      <c r="H185" s="49" t="s">
        <v>4</v>
      </c>
      <c r="I185" s="226"/>
      <c r="J185" s="13">
        <f t="shared" si="27"/>
        <v>0</v>
      </c>
      <c r="K185" s="13"/>
      <c r="L185" s="136">
        <v>8</v>
      </c>
      <c r="M185" s="49"/>
      <c r="N185" s="49"/>
      <c r="O185" s="26"/>
      <c r="P185" s="49"/>
      <c r="Q185" s="167" t="str">
        <f t="shared" si="34"/>
        <v>Мектеп</v>
      </c>
      <c r="R185" s="49"/>
      <c r="S185" s="16"/>
      <c r="T185" s="226"/>
      <c r="U185" s="143">
        <f t="shared" si="35"/>
        <v>0</v>
      </c>
      <c r="V185" s="147">
        <v>5</v>
      </c>
      <c r="W185" s="49"/>
      <c r="X185" s="49"/>
      <c r="Y185" s="49"/>
      <c r="Z185" s="49"/>
      <c r="AA185" s="171" t="str">
        <f>+$A$1</f>
        <v>Мектеп</v>
      </c>
      <c r="AB185" s="49"/>
      <c r="AC185" s="49"/>
      <c r="AD185" s="157"/>
      <c r="AE185" s="14">
        <f>IF(W185="",0,1)</f>
        <v>0</v>
      </c>
      <c r="AF185" s="219" t="s">
        <v>2</v>
      </c>
      <c r="AG185" s="219" t="s">
        <v>3</v>
      </c>
      <c r="AH185" s="219" t="s">
        <v>179</v>
      </c>
      <c r="AI185" s="219" t="s">
        <v>207</v>
      </c>
      <c r="AJ185" s="219" t="s">
        <v>176</v>
      </c>
      <c r="AK185" s="219" t="s">
        <v>177</v>
      </c>
      <c r="AL185" s="219" t="s">
        <v>178</v>
      </c>
      <c r="AM185" s="219" t="s">
        <v>6</v>
      </c>
      <c r="AN185" s="224" t="s">
        <v>183</v>
      </c>
      <c r="AO185" s="82">
        <f>SUM(AO186:AO187)</f>
        <v>0</v>
      </c>
    </row>
    <row r="186" spans="1:41" ht="14.1" customHeight="1">
      <c r="A186" s="137">
        <v>33</v>
      </c>
      <c r="B186" s="49"/>
      <c r="C186" s="130"/>
      <c r="D186" s="26"/>
      <c r="E186" s="49"/>
      <c r="F186" s="167" t="str">
        <f t="shared" si="30"/>
        <v>Мектеп</v>
      </c>
      <c r="G186" s="16"/>
      <c r="H186" s="49" t="s">
        <v>4</v>
      </c>
      <c r="I186" s="226"/>
      <c r="J186" s="13">
        <f t="shared" si="27"/>
        <v>0</v>
      </c>
      <c r="K186" s="13"/>
      <c r="L186" s="137">
        <v>9</v>
      </c>
      <c r="M186" s="49"/>
      <c r="N186" s="49"/>
      <c r="O186" s="26"/>
      <c r="P186" s="49"/>
      <c r="Q186" s="167" t="str">
        <f t="shared" si="34"/>
        <v>Мектеп</v>
      </c>
      <c r="R186" s="49"/>
      <c r="S186" s="16"/>
      <c r="T186" s="226"/>
      <c r="U186" s="143">
        <f t="shared" si="35"/>
        <v>0</v>
      </c>
      <c r="W186" s="126" t="str">
        <f>IF(X186=движ!D181,".","Девочки не правильно")</f>
        <v>.</v>
      </c>
      <c r="X186" s="126">
        <f>SUMIF(X181:X185,"Қ",AE181:AE185)</f>
        <v>0</v>
      </c>
      <c r="Z186" s="87">
        <f>IF(AE180=движ!C181,,"Число выбывших уч-ся не соттветствует движению")</f>
        <v>0</v>
      </c>
      <c r="AA186" s="87"/>
      <c r="AB186" s="87"/>
      <c r="AF186" s="137">
        <v>1</v>
      </c>
      <c r="AG186" s="49"/>
      <c r="AH186" s="49"/>
      <c r="AI186" s="49"/>
      <c r="AJ186" s="49"/>
      <c r="AK186" s="16"/>
      <c r="AL186" s="49"/>
      <c r="AM186" s="49"/>
      <c r="AN186" s="157"/>
      <c r="AO186" s="15">
        <f>IF(AG186="",0,1)</f>
        <v>0</v>
      </c>
    </row>
    <row r="187" spans="1:41" ht="14.1" customHeight="1">
      <c r="A187" s="136">
        <v>34</v>
      </c>
      <c r="B187" s="16"/>
      <c r="C187" s="130"/>
      <c r="D187" s="24"/>
      <c r="E187" s="49"/>
      <c r="F187" s="167" t="str">
        <f t="shared" si="30"/>
        <v>Мектеп</v>
      </c>
      <c r="G187" s="16"/>
      <c r="H187" s="16" t="s">
        <v>4</v>
      </c>
      <c r="I187" s="226"/>
      <c r="J187" s="13">
        <f t="shared" si="27"/>
        <v>0</v>
      </c>
      <c r="K187" s="13"/>
      <c r="L187" s="136">
        <v>10</v>
      </c>
      <c r="M187" s="49"/>
      <c r="N187" s="49"/>
      <c r="O187" s="26"/>
      <c r="P187" s="49"/>
      <c r="Q187" s="167" t="str">
        <f t="shared" si="34"/>
        <v>Мектеп</v>
      </c>
      <c r="R187" s="49"/>
      <c r="S187" s="16"/>
      <c r="T187" s="226"/>
      <c r="U187" s="143">
        <f t="shared" si="35"/>
        <v>0</v>
      </c>
      <c r="V187" s="268" t="s">
        <v>93</v>
      </c>
      <c r="W187" s="268"/>
      <c r="X187" s="268"/>
      <c r="Y187" s="268"/>
      <c r="Z187" s="268"/>
      <c r="AA187" s="268"/>
      <c r="AB187" s="268"/>
      <c r="AC187" s="268"/>
      <c r="AD187" s="138"/>
      <c r="AE187" s="82"/>
      <c r="AF187" s="137">
        <v>2</v>
      </c>
      <c r="AG187" s="49"/>
      <c r="AH187" s="49"/>
      <c r="AI187" s="49"/>
      <c r="AJ187" s="49"/>
      <c r="AK187" s="16"/>
      <c r="AL187" s="49"/>
      <c r="AM187" s="49"/>
      <c r="AN187" s="157"/>
      <c r="AO187" s="15">
        <f>IF(AG187="",0,1)</f>
        <v>0</v>
      </c>
    </row>
    <row r="188" spans="1:41" ht="14.1" customHeight="1">
      <c r="A188" s="137">
        <v>35</v>
      </c>
      <c r="B188" s="49"/>
      <c r="C188" s="130"/>
      <c r="D188" s="26"/>
      <c r="E188" s="49"/>
      <c r="F188" s="167" t="str">
        <f t="shared" si="30"/>
        <v>Мектеп</v>
      </c>
      <c r="G188" s="16"/>
      <c r="H188" s="49" t="s">
        <v>4</v>
      </c>
      <c r="I188" s="226"/>
      <c r="J188" s="13">
        <f t="shared" si="27"/>
        <v>0</v>
      </c>
      <c r="K188" s="13"/>
      <c r="L188" s="137">
        <v>11</v>
      </c>
      <c r="M188" s="49"/>
      <c r="N188" s="49"/>
      <c r="O188" s="26"/>
      <c r="P188" s="49"/>
      <c r="Q188" s="167" t="str">
        <f t="shared" si="34"/>
        <v>Мектеп</v>
      </c>
      <c r="R188" s="49"/>
      <c r="S188" s="16"/>
      <c r="T188" s="226"/>
      <c r="U188" s="143">
        <f t="shared" si="35"/>
        <v>0</v>
      </c>
      <c r="AE188" s="82"/>
      <c r="AG188" s="126" t="str">
        <f>IF(AH188=движ!D188,".","Девочки не правильно")</f>
        <v>.</v>
      </c>
      <c r="AH188" s="126">
        <f>SUMIF(AH186:AH187,"Қ",AO186:AO187)</f>
        <v>0</v>
      </c>
      <c r="AJ188" s="170">
        <f>IF(AO185=движ!C188,,"Число выбывших уч-ся не соттветствует движению")</f>
        <v>0</v>
      </c>
      <c r="AK188" s="86"/>
      <c r="AL188" s="86"/>
      <c r="AN188" s="142"/>
    </row>
    <row r="189" spans="1:41" ht="14.1" customHeight="1">
      <c r="A189" s="137">
        <v>36</v>
      </c>
      <c r="B189" s="49"/>
      <c r="C189" s="130"/>
      <c r="D189" s="26"/>
      <c r="E189" s="49"/>
      <c r="F189" s="167" t="str">
        <f t="shared" si="30"/>
        <v>Мектеп</v>
      </c>
      <c r="G189" s="16"/>
      <c r="H189" s="49" t="s">
        <v>4</v>
      </c>
      <c r="I189" s="226"/>
      <c r="J189" s="13">
        <f t="shared" si="27"/>
        <v>0</v>
      </c>
      <c r="K189" s="13"/>
      <c r="L189" s="136">
        <v>12</v>
      </c>
      <c r="M189" s="49"/>
      <c r="N189" s="49"/>
      <c r="O189" s="26"/>
      <c r="P189" s="49"/>
      <c r="Q189" s="167" t="str">
        <f t="shared" si="34"/>
        <v>Мектеп</v>
      </c>
      <c r="R189" s="49"/>
      <c r="S189" s="16"/>
      <c r="T189" s="226"/>
      <c r="U189" s="143">
        <f t="shared" si="35"/>
        <v>0</v>
      </c>
      <c r="V189" s="219" t="s">
        <v>2</v>
      </c>
      <c r="W189" s="219" t="s">
        <v>3</v>
      </c>
      <c r="X189" s="219" t="s">
        <v>179</v>
      </c>
      <c r="Y189" s="219" t="s">
        <v>207</v>
      </c>
      <c r="Z189" s="219" t="s">
        <v>176</v>
      </c>
      <c r="AA189" s="219" t="s">
        <v>177</v>
      </c>
      <c r="AB189" s="219" t="s">
        <v>178</v>
      </c>
      <c r="AC189" s="219" t="s">
        <v>6</v>
      </c>
      <c r="AD189" s="224" t="s">
        <v>183</v>
      </c>
      <c r="AE189" s="14">
        <f>SUM(AE190:AE193)</f>
        <v>0</v>
      </c>
      <c r="AF189" s="3" t="s">
        <v>97</v>
      </c>
      <c r="AN189" s="142"/>
    </row>
    <row r="190" spans="1:41" ht="14.1" customHeight="1">
      <c r="A190" s="136">
        <v>37</v>
      </c>
      <c r="B190" s="16"/>
      <c r="C190" s="130"/>
      <c r="D190" s="24"/>
      <c r="E190" s="49"/>
      <c r="F190" s="167" t="str">
        <f t="shared" si="30"/>
        <v>Мектеп</v>
      </c>
      <c r="G190" s="16"/>
      <c r="H190" s="16" t="s">
        <v>4</v>
      </c>
      <c r="I190" s="226"/>
      <c r="J190" s="13">
        <f t="shared" si="27"/>
        <v>0</v>
      </c>
      <c r="K190" s="13"/>
      <c r="L190" s="137">
        <v>13</v>
      </c>
      <c r="M190" s="49"/>
      <c r="N190" s="49"/>
      <c r="O190" s="26"/>
      <c r="P190" s="49"/>
      <c r="Q190" s="167" t="str">
        <f t="shared" si="34"/>
        <v>Мектеп</v>
      </c>
      <c r="R190" s="49"/>
      <c r="S190" s="16"/>
      <c r="T190" s="226"/>
      <c r="U190" s="143">
        <f t="shared" si="35"/>
        <v>0</v>
      </c>
      <c r="V190" s="136">
        <v>1</v>
      </c>
      <c r="W190" s="16"/>
      <c r="X190" s="49"/>
      <c r="Y190" s="16"/>
      <c r="Z190" s="16"/>
      <c r="AA190" s="167" t="str">
        <f>+$A$1</f>
        <v>Мектеп</v>
      </c>
      <c r="AB190" s="16"/>
      <c r="AC190" s="16"/>
      <c r="AD190" s="157"/>
      <c r="AE190" s="14">
        <f>IF(W190="",0,1)</f>
        <v>0</v>
      </c>
      <c r="AF190" s="219" t="s">
        <v>2</v>
      </c>
      <c r="AG190" s="219" t="s">
        <v>3</v>
      </c>
      <c r="AH190" s="219" t="s">
        <v>179</v>
      </c>
      <c r="AI190" s="219" t="s">
        <v>207</v>
      </c>
      <c r="AJ190" s="219" t="s">
        <v>176</v>
      </c>
      <c r="AK190" s="219" t="s">
        <v>177</v>
      </c>
      <c r="AL190" s="219" t="s">
        <v>178</v>
      </c>
      <c r="AM190" s="220" t="s">
        <v>211</v>
      </c>
      <c r="AN190" s="224" t="s">
        <v>183</v>
      </c>
      <c r="AO190" s="82">
        <f>SUM(AO191:AO195)</f>
        <v>0</v>
      </c>
    </row>
    <row r="191" spans="1:41" ht="14.1" customHeight="1">
      <c r="A191" s="137">
        <v>38</v>
      </c>
      <c r="B191" s="49"/>
      <c r="C191" s="130"/>
      <c r="D191" s="26"/>
      <c r="E191" s="49"/>
      <c r="F191" s="167" t="str">
        <f t="shared" si="30"/>
        <v>Мектеп</v>
      </c>
      <c r="G191" s="16"/>
      <c r="H191" s="49" t="s">
        <v>4</v>
      </c>
      <c r="I191" s="226"/>
      <c r="J191" s="13">
        <f t="shared" si="27"/>
        <v>0</v>
      </c>
      <c r="K191" s="13"/>
      <c r="L191" s="136">
        <v>14</v>
      </c>
      <c r="M191" s="49"/>
      <c r="N191" s="49"/>
      <c r="O191" s="26"/>
      <c r="P191" s="49"/>
      <c r="Q191" s="167" t="str">
        <f t="shared" si="34"/>
        <v>Мектеп</v>
      </c>
      <c r="R191" s="49"/>
      <c r="S191" s="16"/>
      <c r="T191" s="226"/>
      <c r="U191" s="143">
        <f t="shared" si="35"/>
        <v>0</v>
      </c>
      <c r="V191" s="137">
        <v>2</v>
      </c>
      <c r="W191" s="49"/>
      <c r="X191" s="49"/>
      <c r="Y191" s="49"/>
      <c r="Z191" s="49"/>
      <c r="AA191" s="167" t="str">
        <f>+$A$1</f>
        <v>Мектеп</v>
      </c>
      <c r="AB191" s="49"/>
      <c r="AC191" s="49"/>
      <c r="AD191" s="157"/>
      <c r="AE191" s="14">
        <f>IF(W191="",0,1)</f>
        <v>0</v>
      </c>
      <c r="AF191" s="147">
        <v>1</v>
      </c>
      <c r="AG191" s="49"/>
      <c r="AH191" s="49"/>
      <c r="AI191" s="49"/>
      <c r="AJ191" s="49"/>
      <c r="AK191" s="167" t="str">
        <f>+$A$1</f>
        <v>Мектеп</v>
      </c>
      <c r="AL191" s="49"/>
      <c r="AM191" s="49"/>
      <c r="AN191" s="157"/>
      <c r="AO191" s="15">
        <f>IF(AG191="",0,1)</f>
        <v>0</v>
      </c>
    </row>
    <row r="192" spans="1:41" ht="14.1" customHeight="1">
      <c r="A192" s="137">
        <v>39</v>
      </c>
      <c r="B192" s="49"/>
      <c r="C192" s="130"/>
      <c r="D192" s="26"/>
      <c r="E192" s="49"/>
      <c r="F192" s="167" t="str">
        <f t="shared" si="30"/>
        <v>Мектеп</v>
      </c>
      <c r="G192" s="16"/>
      <c r="H192" s="49" t="s">
        <v>4</v>
      </c>
      <c r="I192" s="226"/>
      <c r="J192" s="13">
        <f t="shared" si="27"/>
        <v>0</v>
      </c>
      <c r="K192" s="13"/>
      <c r="L192" s="137">
        <v>15</v>
      </c>
      <c r="M192" s="49"/>
      <c r="N192" s="49"/>
      <c r="O192" s="26"/>
      <c r="P192" s="49"/>
      <c r="Q192" s="167" t="str">
        <f t="shared" si="34"/>
        <v>Мектеп</v>
      </c>
      <c r="R192" s="49"/>
      <c r="S192" s="16"/>
      <c r="T192" s="226"/>
      <c r="U192" s="143">
        <f t="shared" si="35"/>
        <v>0</v>
      </c>
      <c r="V192" s="137">
        <v>3</v>
      </c>
      <c r="W192" s="49"/>
      <c r="X192" s="49"/>
      <c r="Y192" s="49"/>
      <c r="Z192" s="49"/>
      <c r="AA192" s="167" t="str">
        <f>+$A$1</f>
        <v>Мектеп</v>
      </c>
      <c r="AB192" s="49"/>
      <c r="AC192" s="49"/>
      <c r="AD192" s="157"/>
      <c r="AE192" s="14">
        <f>IF(W192="",0,1)</f>
        <v>0</v>
      </c>
      <c r="AF192" s="147">
        <v>2</v>
      </c>
      <c r="AG192" s="49"/>
      <c r="AH192" s="49"/>
      <c r="AI192" s="49"/>
      <c r="AJ192" s="49"/>
      <c r="AK192" s="167" t="str">
        <f>+$A$1</f>
        <v>Мектеп</v>
      </c>
      <c r="AL192" s="49"/>
      <c r="AM192" s="49"/>
      <c r="AN192" s="157"/>
      <c r="AO192" s="15">
        <f>IF(AG192="",0,1)</f>
        <v>0</v>
      </c>
    </row>
    <row r="193" spans="1:51" ht="14.1" customHeight="1">
      <c r="A193" s="12"/>
      <c r="B193" s="139"/>
      <c r="C193" s="177"/>
      <c r="D193" s="141"/>
      <c r="E193" s="92"/>
      <c r="F193" s="139"/>
      <c r="G193" s="139"/>
      <c r="H193" s="139"/>
      <c r="I193" s="139"/>
      <c r="J193" s="13"/>
      <c r="K193" s="13"/>
      <c r="L193" s="12"/>
      <c r="M193" s="92"/>
      <c r="N193" s="92"/>
      <c r="O193" s="95"/>
      <c r="P193" s="92"/>
      <c r="Q193" s="139"/>
      <c r="R193" s="92"/>
      <c r="S193" s="139"/>
      <c r="T193" s="139"/>
      <c r="U193" s="143">
        <f t="shared" si="35"/>
        <v>0</v>
      </c>
      <c r="V193" s="137">
        <v>4</v>
      </c>
      <c r="W193" s="49"/>
      <c r="X193" s="49"/>
      <c r="Y193" s="49"/>
      <c r="Z193" s="49"/>
      <c r="AA193" s="167" t="str">
        <f>+$A$1</f>
        <v>Мектеп</v>
      </c>
      <c r="AB193" s="49"/>
      <c r="AC193" s="49"/>
      <c r="AD193" s="157"/>
      <c r="AE193" s="15">
        <f>IF(W193="",0,1)</f>
        <v>0</v>
      </c>
      <c r="AF193" s="147">
        <v>3</v>
      </c>
      <c r="AG193" s="49"/>
      <c r="AH193" s="49"/>
      <c r="AI193" s="49"/>
      <c r="AJ193" s="49"/>
      <c r="AK193" s="167" t="str">
        <f>+$A$1</f>
        <v>Мектеп</v>
      </c>
      <c r="AL193" s="49"/>
      <c r="AM193" s="49"/>
      <c r="AN193" s="157"/>
      <c r="AO193" s="15">
        <f>IF(AG193="",0,1)</f>
        <v>0</v>
      </c>
    </row>
    <row r="194" spans="1:51" ht="14.1" customHeight="1">
      <c r="B194" s="126"/>
      <c r="C194" s="178">
        <f>SUMIF(C154:C192,"Қ",J154:J192)</f>
        <v>0</v>
      </c>
      <c r="D194" s="89"/>
      <c r="E194" s="170">
        <f>IF(J153=движ!C175,,"Число выбывших уч-ся не соттветствует движению")</f>
        <v>0</v>
      </c>
      <c r="F194" s="86"/>
      <c r="G194" s="86"/>
      <c r="H194" s="88"/>
      <c r="I194" s="88"/>
      <c r="L194" s="48"/>
      <c r="M194" s="92"/>
      <c r="N194" s="92"/>
      <c r="O194" s="95"/>
      <c r="P194" s="92"/>
      <c r="Q194" s="139"/>
      <c r="R194" s="92"/>
      <c r="S194" s="139"/>
      <c r="T194" s="139"/>
      <c r="U194" s="143">
        <f>IF(M194="",0,1)</f>
        <v>0</v>
      </c>
      <c r="V194" s="3"/>
      <c r="W194" s="126" t="str">
        <f>IF(X194=движ!D185,".","Девочки не правильно")</f>
        <v>.</v>
      </c>
      <c r="X194" s="126">
        <f>SUMIF(X190:X193,"Қ",AE190:AE193)</f>
        <v>0</v>
      </c>
      <c r="Z194" s="87">
        <f>IF(AE189=движ!C185,,"Число выбывших уч-ся не соттветствует движению")</f>
        <v>0</v>
      </c>
      <c r="AA194" s="87"/>
      <c r="AB194" s="87"/>
      <c r="AD194" s="142"/>
      <c r="AE194" s="82"/>
      <c r="AF194" s="147">
        <v>4</v>
      </c>
      <c r="AG194" s="49"/>
      <c r="AH194" s="49"/>
      <c r="AI194" s="49"/>
      <c r="AJ194" s="49"/>
      <c r="AK194" s="167" t="str">
        <f>+$A$1</f>
        <v>Мектеп</v>
      </c>
      <c r="AL194" s="49"/>
      <c r="AM194" s="49"/>
      <c r="AN194" s="157"/>
      <c r="AO194" s="15">
        <f>IF(AG194="",0,1)</f>
        <v>0</v>
      </c>
    </row>
    <row r="195" spans="1:51" ht="14.1" customHeight="1">
      <c r="B195" s="126">
        <f>IF(C194=движ!D175,,"Число девочек не соттветствует движению")</f>
        <v>0</v>
      </c>
      <c r="C195" s="180"/>
      <c r="D195" s="89"/>
      <c r="E195" s="88"/>
      <c r="F195" s="88"/>
      <c r="G195" s="88"/>
      <c r="H195" s="88"/>
      <c r="I195" s="88"/>
      <c r="L195" s="12"/>
      <c r="M195" s="126" t="str">
        <f>IF(N195=движ!D177,".","Девочки не правильно")</f>
        <v>.</v>
      </c>
      <c r="N195" s="126">
        <f>SUMIF(N178:N192,"Қ",U178:U192)</f>
        <v>0</v>
      </c>
      <c r="O195" s="12"/>
      <c r="P195" s="170">
        <f>IF(U177=движ!C177,,"Число выбывших уч-ся не соттветствует движению")</f>
        <v>0</v>
      </c>
      <c r="Q195" s="86"/>
      <c r="R195" s="86"/>
      <c r="S195" s="11"/>
      <c r="T195" s="11"/>
      <c r="U195" s="143"/>
      <c r="V195" s="145"/>
      <c r="W195" s="85"/>
      <c r="X195" s="85"/>
      <c r="Y195" s="85"/>
      <c r="Z195" s="85"/>
      <c r="AA195" s="85"/>
      <c r="AB195" s="85"/>
      <c r="AC195" s="85"/>
      <c r="AD195" s="85"/>
      <c r="AE195" s="82"/>
      <c r="AF195" s="147">
        <v>5</v>
      </c>
      <c r="AG195" s="49"/>
      <c r="AH195" s="49"/>
      <c r="AI195" s="49"/>
      <c r="AJ195" s="49"/>
      <c r="AK195" s="167" t="str">
        <f>+$A$1</f>
        <v>Мектеп</v>
      </c>
      <c r="AL195" s="49"/>
      <c r="AM195" s="49"/>
      <c r="AN195" s="157"/>
      <c r="AO195" s="15">
        <f>IF(AG195="",0,1)</f>
        <v>0</v>
      </c>
    </row>
    <row r="196" spans="1:51" ht="14.1" customHeight="1">
      <c r="B196" s="88"/>
      <c r="C196" s="179"/>
      <c r="D196" s="89"/>
      <c r="E196" s="88"/>
      <c r="F196" s="88"/>
      <c r="G196" s="88"/>
      <c r="H196" s="88"/>
      <c r="I196" s="88"/>
      <c r="V196" s="85"/>
      <c r="W196" s="85"/>
      <c r="X196" s="85"/>
      <c r="Y196" s="85"/>
      <c r="Z196" s="85"/>
      <c r="AA196" s="85"/>
      <c r="AB196" s="85"/>
      <c r="AC196" s="85"/>
      <c r="AD196" s="85"/>
      <c r="AE196" s="82"/>
      <c r="AG196" s="126" t="str">
        <f>IF(AH196=движ!D190,".","Девочки не правильно")</f>
        <v>.</v>
      </c>
      <c r="AH196" s="126">
        <f>SUMIF(AH191:AH195,"Қ",AO191:AO195)</f>
        <v>0</v>
      </c>
      <c r="AJ196" s="170">
        <f>IF(AO190=движ!C190,,"Число выбывших уч-ся не соттветствует движению")</f>
        <v>0</v>
      </c>
      <c r="AK196" s="86"/>
      <c r="AL196" s="86"/>
    </row>
    <row r="197" spans="1:51" ht="14.1" customHeight="1">
      <c r="A197" s="90"/>
      <c r="B197" s="85"/>
      <c r="C197" s="181"/>
      <c r="D197" s="48"/>
      <c r="E197" s="91"/>
      <c r="F197" s="91"/>
      <c r="G197" s="91"/>
      <c r="H197" s="85"/>
      <c r="I197" s="85"/>
      <c r="O197" s="4"/>
      <c r="U197" s="208"/>
      <c r="V197" s="11"/>
      <c r="W197" s="11"/>
      <c r="X197" s="11"/>
      <c r="Y197" s="11"/>
      <c r="Z197" s="11"/>
      <c r="AA197" s="11"/>
      <c r="AB197" s="11"/>
      <c r="AC197" s="11"/>
      <c r="AD197" s="11"/>
      <c r="AE197" s="82"/>
      <c r="AO197" s="4"/>
    </row>
    <row r="198" spans="1:51" ht="14.1" customHeight="1">
      <c r="A198" s="90" t="s">
        <v>9</v>
      </c>
      <c r="B198" s="92"/>
      <c r="C198" s="177"/>
      <c r="D198" s="95"/>
      <c r="E198" s="92"/>
      <c r="F198" s="92"/>
      <c r="G198" s="92"/>
      <c r="H198" s="92"/>
      <c r="I198" s="92"/>
      <c r="L198" s="90" t="s">
        <v>9</v>
      </c>
      <c r="V198" s="90" t="s">
        <v>9</v>
      </c>
      <c r="X198" s="92"/>
      <c r="Y198" s="139"/>
      <c r="Z198" s="139"/>
      <c r="AA198" s="139"/>
      <c r="AB198" s="139"/>
      <c r="AC198" s="139"/>
      <c r="AD198" s="139"/>
      <c r="AE198" s="15"/>
      <c r="AF198" s="90" t="s">
        <v>9</v>
      </c>
      <c r="AO198" s="4"/>
    </row>
    <row r="199" spans="1:51" ht="14.1" customHeight="1">
      <c r="E199" s="91"/>
      <c r="F199" s="91"/>
      <c r="G199" s="91"/>
      <c r="L199" s="85"/>
      <c r="M199" s="85"/>
      <c r="N199" s="85"/>
      <c r="O199" s="48"/>
      <c r="P199" s="85"/>
      <c r="Q199" s="85"/>
      <c r="R199" s="85"/>
      <c r="S199" s="85"/>
      <c r="T199" s="85"/>
      <c r="V199" s="85"/>
      <c r="W199" s="92"/>
      <c r="X199" s="92"/>
      <c r="Y199" s="92"/>
      <c r="Z199" s="92"/>
      <c r="AA199" s="92"/>
      <c r="AB199" s="92"/>
      <c r="AC199" s="92"/>
      <c r="AD199" s="92"/>
      <c r="AE199" s="15"/>
      <c r="AO199" s="4"/>
    </row>
    <row r="200" spans="1:51" s="3" customFormat="1">
      <c r="A200" s="101" t="str">
        <f>+движ!$A$1</f>
        <v>Мектеп</v>
      </c>
      <c r="B200" s="101"/>
      <c r="C200" s="182"/>
      <c r="D200" s="102"/>
      <c r="E200" s="103" t="s">
        <v>37</v>
      </c>
      <c r="F200" s="103"/>
      <c r="G200" s="103"/>
      <c r="H200" s="103" t="s">
        <v>218</v>
      </c>
      <c r="I200" s="103"/>
      <c r="J200" s="105"/>
      <c r="K200" s="105"/>
      <c r="L200" s="101" t="str">
        <f>+движ!$A$1</f>
        <v>Мектеп</v>
      </c>
      <c r="M200" s="101"/>
      <c r="N200" s="101"/>
      <c r="O200" s="102"/>
      <c r="P200" s="103" t="s">
        <v>37</v>
      </c>
      <c r="Q200" s="103"/>
      <c r="R200" s="103"/>
      <c r="S200" s="103" t="s">
        <v>218</v>
      </c>
      <c r="T200" s="103"/>
      <c r="U200" s="206"/>
      <c r="V200" s="101" t="str">
        <f>+движ!$A$1</f>
        <v>Мектеп</v>
      </c>
      <c r="W200" s="101"/>
      <c r="X200" s="101"/>
      <c r="Y200" s="102"/>
      <c r="Z200" s="103" t="s">
        <v>37</v>
      </c>
      <c r="AA200" s="103"/>
      <c r="AB200" s="103"/>
      <c r="AC200" s="103" t="s">
        <v>218</v>
      </c>
      <c r="AD200" s="103"/>
      <c r="AE200" s="106"/>
      <c r="AF200" s="101" t="str">
        <f>+движ!$A$1</f>
        <v>Мектеп</v>
      </c>
      <c r="AG200" s="101"/>
      <c r="AH200" s="101"/>
      <c r="AI200" s="102"/>
      <c r="AJ200" s="103" t="s">
        <v>37</v>
      </c>
      <c r="AK200" s="103"/>
      <c r="AL200" s="103"/>
      <c r="AM200" s="103" t="s">
        <v>218</v>
      </c>
      <c r="AN200" s="103"/>
      <c r="AO200" s="107"/>
      <c r="AP200" s="101" t="str">
        <f>+движ!$A$1</f>
        <v>Мектеп</v>
      </c>
      <c r="AQ200" s="101"/>
      <c r="AR200" s="101"/>
      <c r="AS200" s="102"/>
      <c r="AT200" s="103" t="s">
        <v>37</v>
      </c>
      <c r="AU200" s="103"/>
      <c r="AV200" s="103"/>
      <c r="AW200" s="103" t="s">
        <v>218</v>
      </c>
      <c r="AX200" s="103"/>
      <c r="AY200" s="107"/>
    </row>
    <row r="201" spans="1:51">
      <c r="A201" s="3" t="s">
        <v>100</v>
      </c>
    </row>
    <row r="202" spans="1:51">
      <c r="A202" s="3"/>
      <c r="L202" s="3" t="s">
        <v>99</v>
      </c>
      <c r="V202" s="3" t="s">
        <v>87</v>
      </c>
      <c r="AF202" s="3" t="s">
        <v>92</v>
      </c>
      <c r="AP202" s="145"/>
      <c r="AQ202" s="85"/>
      <c r="AR202" s="85"/>
      <c r="AS202" s="85"/>
      <c r="AT202" s="85"/>
      <c r="AU202" s="85"/>
      <c r="AV202" s="85"/>
      <c r="AW202" s="85"/>
      <c r="AX202" s="85"/>
      <c r="AY202" s="94"/>
    </row>
    <row r="203" spans="1:51">
      <c r="D203" s="99">
        <f>J204+U204+U229+AE204+AE212+AE220+AE229+AI247+AE237+AE245+AY206+AY216+AY228</f>
        <v>0</v>
      </c>
      <c r="AP203" s="85"/>
      <c r="AQ203" s="85"/>
      <c r="AR203" s="85"/>
      <c r="AS203" s="85"/>
      <c r="AT203" s="85"/>
      <c r="AU203" s="85"/>
      <c r="AV203" s="85"/>
      <c r="AW203" s="85"/>
      <c r="AX203" s="85"/>
      <c r="AY203" s="94"/>
    </row>
    <row r="204" spans="1:51" ht="19.5" customHeight="1">
      <c r="A204" s="219" t="s">
        <v>2</v>
      </c>
      <c r="B204" s="219" t="s">
        <v>3</v>
      </c>
      <c r="C204" s="219" t="s">
        <v>179</v>
      </c>
      <c r="D204" s="220" t="s">
        <v>207</v>
      </c>
      <c r="E204" s="219" t="s">
        <v>176</v>
      </c>
      <c r="F204" s="219" t="s">
        <v>177</v>
      </c>
      <c r="G204" s="219" t="s">
        <v>178</v>
      </c>
      <c r="H204" s="219" t="s">
        <v>4</v>
      </c>
      <c r="I204" s="221" t="s">
        <v>183</v>
      </c>
      <c r="J204" s="13">
        <f>SUM(J205:J249)</f>
        <v>0</v>
      </c>
      <c r="K204" s="13"/>
      <c r="L204" s="225" t="s">
        <v>2</v>
      </c>
      <c r="M204" s="225" t="s">
        <v>3</v>
      </c>
      <c r="N204" s="225" t="s">
        <v>179</v>
      </c>
      <c r="O204" s="225" t="s">
        <v>207</v>
      </c>
      <c r="P204" s="225" t="s">
        <v>176</v>
      </c>
      <c r="Q204" s="225" t="s">
        <v>177</v>
      </c>
      <c r="R204" s="225" t="s">
        <v>178</v>
      </c>
      <c r="S204" s="225" t="s">
        <v>209</v>
      </c>
      <c r="T204" s="221" t="s">
        <v>183</v>
      </c>
      <c r="U204" s="143">
        <f>SUM(U205:U226)</f>
        <v>0</v>
      </c>
      <c r="V204" s="219" t="s">
        <v>2</v>
      </c>
      <c r="W204" s="219" t="s">
        <v>3</v>
      </c>
      <c r="X204" s="219" t="s">
        <v>179</v>
      </c>
      <c r="Y204" s="220" t="s">
        <v>207</v>
      </c>
      <c r="Z204" s="219" t="s">
        <v>176</v>
      </c>
      <c r="AA204" s="219" t="s">
        <v>177</v>
      </c>
      <c r="AB204" s="219" t="s">
        <v>178</v>
      </c>
      <c r="AC204" s="219" t="s">
        <v>5</v>
      </c>
      <c r="AD204" s="221" t="s">
        <v>183</v>
      </c>
      <c r="AE204" s="14">
        <f>SUM(AE205:AE209)</f>
        <v>0</v>
      </c>
      <c r="AF204" s="219" t="s">
        <v>2</v>
      </c>
      <c r="AG204" s="219" t="s">
        <v>3</v>
      </c>
      <c r="AH204" s="219" t="s">
        <v>179</v>
      </c>
      <c r="AI204" s="219" t="s">
        <v>207</v>
      </c>
      <c r="AJ204" s="219" t="s">
        <v>212</v>
      </c>
      <c r="AK204" s="219" t="s">
        <v>177</v>
      </c>
      <c r="AL204" s="219" t="s">
        <v>178</v>
      </c>
      <c r="AM204" s="219" t="s">
        <v>6</v>
      </c>
      <c r="AN204" s="224" t="s">
        <v>183</v>
      </c>
      <c r="AO204" s="82">
        <f>SUM(AO205:AO249)</f>
        <v>0</v>
      </c>
      <c r="AP204" s="3" t="s">
        <v>95</v>
      </c>
      <c r="AY204" s="82"/>
    </row>
    <row r="205" spans="1:51" ht="14.1" customHeight="1">
      <c r="A205" s="136">
        <v>1</v>
      </c>
      <c r="B205" s="49"/>
      <c r="C205" s="130"/>
      <c r="D205" s="26"/>
      <c r="E205" s="49"/>
      <c r="F205" s="167" t="str">
        <f t="shared" ref="F205:F237" si="36">+$A$1</f>
        <v>Мектеп</v>
      </c>
      <c r="G205" s="16"/>
      <c r="H205" s="16" t="s">
        <v>4</v>
      </c>
      <c r="I205" s="226"/>
      <c r="J205" s="13">
        <f t="shared" ref="J205:J247" si="37">IF(B205="",0,1)</f>
        <v>0</v>
      </c>
      <c r="K205" s="143">
        <f>COUNTIF(выбыл!D205:D243,1)+COUNTIF(выбыл!O205:O224,1)+COUNTIF(выбыл!O230:O246,1)+COUNTIF(выбыл!Y205:Y209,1)+COUNTIF(выбыл!Y213:Y217,1)+COUNTIF(выбыл!Y221:Y226,1)+COUNTIF(выбыл!Y229:Y234,1)+COUNTIF(выбыл!Y238:Y241,1)+COUNTIF(выбыл!Y246:Y248,1)+COUNTIF(выбыл!AI205:AI245,1)+COUNTIF(выбыл!AS207:AS211,1)+COUNTIF(выбыл!AS217:AS224,1)+COUNTIF(выбыл!AS229:AS233,1)</f>
        <v>0</v>
      </c>
      <c r="L205" s="136">
        <v>1</v>
      </c>
      <c r="M205" s="183"/>
      <c r="N205" s="183"/>
      <c r="O205" s="212"/>
      <c r="P205" s="174"/>
      <c r="Q205" s="167" t="str">
        <f t="shared" ref="Q205:Q224" si="38">+$A$1</f>
        <v>Мектеп</v>
      </c>
      <c r="R205" s="16"/>
      <c r="S205" s="16"/>
      <c r="T205" s="226"/>
      <c r="U205" s="143">
        <f t="shared" ref="U205:U225" si="39">IF(M205="",0,1)</f>
        <v>0</v>
      </c>
      <c r="V205" s="136"/>
      <c r="W205" s="49"/>
      <c r="X205" s="49"/>
      <c r="Y205" s="24"/>
      <c r="Z205" s="16"/>
      <c r="AA205" s="167" t="str">
        <f>+$A$1</f>
        <v>Мектеп</v>
      </c>
      <c r="AB205" s="16"/>
      <c r="AC205" s="16"/>
      <c r="AD205" s="157"/>
      <c r="AE205" s="14">
        <f>IF(W205="",0,1)</f>
        <v>0</v>
      </c>
      <c r="AF205" s="201">
        <v>1</v>
      </c>
      <c r="AG205" s="49"/>
      <c r="AH205" s="49"/>
      <c r="AI205" s="16"/>
      <c r="AJ205" s="16"/>
      <c r="AK205" s="167" t="str">
        <f t="shared" ref="AK205:AK245" si="40">+$A$1</f>
        <v>Мектеп</v>
      </c>
      <c r="AL205" s="16"/>
      <c r="AM205" s="16"/>
      <c r="AN205" s="216"/>
      <c r="AO205" s="112">
        <f t="shared" ref="AO205:AO245" si="41">IF(AI205&lt;&gt;11,0,1)</f>
        <v>0</v>
      </c>
      <c r="AY205" s="82"/>
    </row>
    <row r="206" spans="1:51" ht="14.1" customHeight="1">
      <c r="A206" s="137">
        <v>2</v>
      </c>
      <c r="B206" s="49"/>
      <c r="C206" s="130"/>
      <c r="D206" s="26"/>
      <c r="E206" s="49"/>
      <c r="F206" s="167" t="str">
        <f t="shared" si="36"/>
        <v>Мектеп</v>
      </c>
      <c r="G206" s="16"/>
      <c r="H206" s="16" t="s">
        <v>4</v>
      </c>
      <c r="I206" s="226"/>
      <c r="J206" s="13">
        <f t="shared" si="37"/>
        <v>0</v>
      </c>
      <c r="K206" s="143">
        <f>COUNTIF(выбыл!D205:D246,2)+COUNTIF(выбыл!O205:O224,2)+COUNTIF(выбыл!O230:O246,2)+COUNTIF(выбыл!Y205:Y209,2)+COUNTIF(выбыл!Y213:Y217,2)+COUNTIF(выбыл!Y221:Y226,2)+COUNTIF(выбыл!Y230:Y234,2)+COUNTIF(выбыл!Y238:Y241,2)+COUNTIF(выбыл!AI205:AI245,2)+COUNTIF(выбыл!Y246:Y248,2)+COUNTIF(выбыл!AS207:AS211,2)+COUNTIF(выбыл!AS217:AS224,2)+COUNTIF(выбыл!AS229:AS233,2)</f>
        <v>0</v>
      </c>
      <c r="L206" s="136">
        <v>2</v>
      </c>
      <c r="M206" s="183"/>
      <c r="N206" s="183"/>
      <c r="O206" s="212"/>
      <c r="P206" s="174"/>
      <c r="Q206" s="167" t="str">
        <f t="shared" si="38"/>
        <v>Мектеп</v>
      </c>
      <c r="R206" s="16"/>
      <c r="S206" s="16"/>
      <c r="T206" s="226"/>
      <c r="U206" s="143">
        <f t="shared" si="39"/>
        <v>0</v>
      </c>
      <c r="V206" s="137">
        <v>2</v>
      </c>
      <c r="W206" s="25"/>
      <c r="X206" s="49"/>
      <c r="Y206" s="26"/>
      <c r="Z206" s="84"/>
      <c r="AA206" s="168" t="str">
        <f>+$A$1</f>
        <v>Мектеп</v>
      </c>
      <c r="AB206" s="84"/>
      <c r="AC206" s="148"/>
      <c r="AD206" s="157"/>
      <c r="AE206" s="14">
        <f>IF(W206="",0,1)</f>
        <v>0</v>
      </c>
      <c r="AF206" s="202">
        <v>2</v>
      </c>
      <c r="AG206" s="49"/>
      <c r="AH206" s="49"/>
      <c r="AI206" s="16"/>
      <c r="AJ206" s="49"/>
      <c r="AK206" s="167" t="str">
        <f t="shared" si="40"/>
        <v>Мектеп</v>
      </c>
      <c r="AL206" s="16"/>
      <c r="AM206" s="49"/>
      <c r="AN206" s="216"/>
      <c r="AO206" s="112">
        <f t="shared" si="41"/>
        <v>0</v>
      </c>
      <c r="AP206" s="219" t="s">
        <v>2</v>
      </c>
      <c r="AQ206" s="219" t="s">
        <v>3</v>
      </c>
      <c r="AR206" s="219" t="s">
        <v>179</v>
      </c>
      <c r="AS206" s="220" t="s">
        <v>207</v>
      </c>
      <c r="AT206" s="219" t="s">
        <v>176</v>
      </c>
      <c r="AU206" s="219" t="s">
        <v>177</v>
      </c>
      <c r="AV206" s="219" t="s">
        <v>178</v>
      </c>
      <c r="AW206" s="219" t="s">
        <v>6</v>
      </c>
      <c r="AX206" s="221" t="s">
        <v>183</v>
      </c>
      <c r="AY206" s="82">
        <f>SUM(AY207:AY211)</f>
        <v>0</v>
      </c>
    </row>
    <row r="207" spans="1:51" ht="14.1" customHeight="1">
      <c r="A207" s="137">
        <v>3</v>
      </c>
      <c r="B207" s="16"/>
      <c r="C207" s="130"/>
      <c r="D207" s="24"/>
      <c r="E207" s="49"/>
      <c r="F207" s="167" t="str">
        <f t="shared" si="36"/>
        <v>Мектеп</v>
      </c>
      <c r="G207" s="16"/>
      <c r="H207" s="16" t="s">
        <v>4</v>
      </c>
      <c r="I207" s="226"/>
      <c r="J207" s="13">
        <f t="shared" si="37"/>
        <v>0</v>
      </c>
      <c r="K207" s="143">
        <f>COUNTIF(выбыл!D205:D246,3)+COUNTIF(выбыл!O205:O224,3)+COUNTIF(выбыл!O230:O246,3)+COUNTIF(выбыл!Y205:Y209,3)+COUNTIF(выбыл!Y213:Y217,3)+COUNTIF(выбыл!Y221:Y226,3)+COUNTIF(выбыл!Y230:Y234,3)+COUNTIF(выбыл!Y238:Y241,3)+COUNTIF(выбыл!AI205:AI245,3)+COUNTIF(выбыл!Y246:Y248,3)+COUNTIF(выбыл!AS207:AS211,3)+COUNTIF(выбыл!AS217:AS224,3)+COUNTIF(выбыл!AS229:AS233,3)</f>
        <v>0</v>
      </c>
      <c r="L207" s="136">
        <v>3</v>
      </c>
      <c r="M207" s="183"/>
      <c r="N207" s="183"/>
      <c r="O207" s="213"/>
      <c r="P207" s="183"/>
      <c r="Q207" s="167" t="str">
        <f t="shared" si="38"/>
        <v>Мектеп</v>
      </c>
      <c r="R207" s="16"/>
      <c r="S207" s="16"/>
      <c r="T207" s="226"/>
      <c r="U207" s="143">
        <f t="shared" si="39"/>
        <v>0</v>
      </c>
      <c r="V207" s="137">
        <v>3</v>
      </c>
      <c r="W207" s="25"/>
      <c r="X207" s="49"/>
      <c r="Y207" s="26"/>
      <c r="Z207" s="84"/>
      <c r="AA207" s="168" t="str">
        <f>+$A$1</f>
        <v>Мектеп</v>
      </c>
      <c r="AB207" s="84"/>
      <c r="AC207" s="148"/>
      <c r="AD207" s="157"/>
      <c r="AE207" s="14">
        <f>IF(W207="",0,1)</f>
        <v>0</v>
      </c>
      <c r="AF207" s="202">
        <v>3</v>
      </c>
      <c r="AG207" s="49"/>
      <c r="AH207" s="49"/>
      <c r="AI207" s="16"/>
      <c r="AJ207" s="49"/>
      <c r="AK207" s="167" t="str">
        <f t="shared" si="40"/>
        <v>Мектеп</v>
      </c>
      <c r="AL207" s="16"/>
      <c r="AM207" s="49"/>
      <c r="AN207" s="216"/>
      <c r="AO207" s="112">
        <f t="shared" si="41"/>
        <v>0</v>
      </c>
      <c r="AP207" s="147">
        <v>1</v>
      </c>
      <c r="AQ207" s="49"/>
      <c r="AR207" s="49"/>
      <c r="AS207" s="49"/>
      <c r="AT207" s="49"/>
      <c r="AU207" s="167" t="str">
        <f>+$A$1</f>
        <v>Мектеп</v>
      </c>
      <c r="AV207" s="49"/>
      <c r="AW207" s="49"/>
      <c r="AX207" s="157"/>
      <c r="AY207" s="15">
        <f>IF(AQ207="",0,1)</f>
        <v>0</v>
      </c>
    </row>
    <row r="208" spans="1:51" ht="14.1" customHeight="1">
      <c r="A208" s="136">
        <v>4</v>
      </c>
      <c r="B208" s="16"/>
      <c r="C208" s="130"/>
      <c r="D208" s="26"/>
      <c r="E208" s="49"/>
      <c r="F208" s="167" t="str">
        <f t="shared" si="36"/>
        <v>Мектеп</v>
      </c>
      <c r="G208" s="16"/>
      <c r="H208" s="16" t="s">
        <v>4</v>
      </c>
      <c r="I208" s="226"/>
      <c r="J208" s="13">
        <f t="shared" si="37"/>
        <v>0</v>
      </c>
      <c r="K208" s="143">
        <f>COUNTIF(выбыл!D205:D246,4)+COUNTIF(выбыл!O205:O224,4)+COUNTIF(выбыл!O230:O246,4)+COUNTIF(выбыл!Y205:Y209,4)+COUNTIF(выбыл!Y213:Y217,4)+COUNTIF(выбыл!Y221:Y226,4)+COUNTIF(выбыл!Y230:Y234,4)+COUNTIF(выбыл!Y238:Y241,4)+COUNTIF(выбыл!AI205:AI245,4)+COUNTIF(выбыл!Y246:Y248,4)+COUNTIF(выбыл!AS207:AS211,4)+COUNTIF(выбыл!AS217:AS224,4)+COUNTIF(выбыл!AS229:AS233,4)</f>
        <v>0</v>
      </c>
      <c r="L208" s="136">
        <v>4</v>
      </c>
      <c r="M208" s="174"/>
      <c r="N208" s="183"/>
      <c r="O208" s="212"/>
      <c r="P208" s="174"/>
      <c r="Q208" s="167" t="str">
        <f t="shared" si="38"/>
        <v>Мектеп</v>
      </c>
      <c r="R208" s="16"/>
      <c r="S208" s="16"/>
      <c r="T208" s="226"/>
      <c r="U208" s="143">
        <f t="shared" si="39"/>
        <v>0</v>
      </c>
      <c r="V208" s="137">
        <v>4</v>
      </c>
      <c r="W208" s="25"/>
      <c r="X208" s="49"/>
      <c r="Y208" s="26"/>
      <c r="Z208" s="84"/>
      <c r="AA208" s="168" t="str">
        <f>+$A$1</f>
        <v>Мектеп</v>
      </c>
      <c r="AB208" s="84"/>
      <c r="AC208" s="84"/>
      <c r="AD208" s="157"/>
      <c r="AE208" s="14">
        <f>IF(W208="",0,1)</f>
        <v>0</v>
      </c>
      <c r="AF208" s="202">
        <v>4</v>
      </c>
      <c r="AG208" s="49"/>
      <c r="AH208" s="49"/>
      <c r="AI208" s="16"/>
      <c r="AJ208" s="49"/>
      <c r="AK208" s="167" t="str">
        <f t="shared" si="40"/>
        <v>Мектеп</v>
      </c>
      <c r="AL208" s="16"/>
      <c r="AM208" s="49"/>
      <c r="AN208" s="216"/>
      <c r="AO208" s="112">
        <f t="shared" si="41"/>
        <v>0</v>
      </c>
      <c r="AP208" s="147">
        <v>2</v>
      </c>
      <c r="AQ208" s="49"/>
      <c r="AR208" s="49"/>
      <c r="AS208" s="49"/>
      <c r="AT208" s="49"/>
      <c r="AU208" s="167" t="str">
        <f>+$A$1</f>
        <v>Мектеп</v>
      </c>
      <c r="AV208" s="49"/>
      <c r="AW208" s="49"/>
      <c r="AX208" s="157"/>
      <c r="AY208" s="15">
        <f>IF(AQ208="",0,1)</f>
        <v>0</v>
      </c>
    </row>
    <row r="209" spans="1:51" ht="14.1" customHeight="1">
      <c r="A209" s="137">
        <v>5</v>
      </c>
      <c r="B209" s="49"/>
      <c r="C209" s="130"/>
      <c r="D209" s="26"/>
      <c r="E209" s="49"/>
      <c r="F209" s="167" t="str">
        <f t="shared" si="36"/>
        <v>Мектеп</v>
      </c>
      <c r="G209" s="16"/>
      <c r="H209" s="16" t="s">
        <v>4</v>
      </c>
      <c r="I209" s="226"/>
      <c r="J209" s="13">
        <f t="shared" si="37"/>
        <v>0</v>
      </c>
      <c r="K209" s="143">
        <f>COUNTIF(выбыл!D205:D246,5)+COUNTIF(выбыл!O205:O224,5)+COUNTIF(выбыл!O230:O246,5)+COUNTIF(выбыл!Y205:Y209,5)+COUNTIF(выбыл!Y213:Y217,5)+COUNTIF(выбыл!Y221:Y226,5)+COUNTIF(выбыл!Y230:Y234,5)+COUNTIF(выбыл!Y238:Y241,5)+COUNTIF(выбыл!AI205:AI245,5)+COUNTIF(выбыл!Y246:Y248,5)+COUNTIF(выбыл!AS207:AS211,5)+COUNTIF(выбыл!AS217:AS224,5)+COUNTIF(выбыл!AS229:AS233,5)</f>
        <v>0</v>
      </c>
      <c r="L209" s="136">
        <v>5</v>
      </c>
      <c r="M209" s="174"/>
      <c r="N209" s="183"/>
      <c r="O209" s="212"/>
      <c r="P209" s="174"/>
      <c r="Q209" s="167" t="str">
        <f t="shared" si="38"/>
        <v>Мектеп</v>
      </c>
      <c r="R209" s="16"/>
      <c r="S209" s="16"/>
      <c r="T209" s="226"/>
      <c r="U209" s="143">
        <f t="shared" si="39"/>
        <v>0</v>
      </c>
      <c r="V209" s="137">
        <v>5</v>
      </c>
      <c r="W209" s="25"/>
      <c r="X209" s="49"/>
      <c r="Y209" s="26"/>
      <c r="Z209" s="26"/>
      <c r="AA209" s="168" t="str">
        <f>+$A$1</f>
        <v>Мектеп</v>
      </c>
      <c r="AB209" s="26"/>
      <c r="AC209" s="26"/>
      <c r="AD209" s="157"/>
      <c r="AE209" s="14">
        <f>IF(W209="",0,1)</f>
        <v>0</v>
      </c>
      <c r="AF209" s="202">
        <v>5</v>
      </c>
      <c r="AG209" s="49"/>
      <c r="AH209" s="49"/>
      <c r="AI209" s="16"/>
      <c r="AJ209" s="49"/>
      <c r="AK209" s="167" t="str">
        <f t="shared" si="40"/>
        <v>Мектеп</v>
      </c>
      <c r="AL209" s="16"/>
      <c r="AM209" s="49"/>
      <c r="AN209" s="216"/>
      <c r="AO209" s="112">
        <f t="shared" si="41"/>
        <v>0</v>
      </c>
      <c r="AP209" s="147">
        <v>3</v>
      </c>
      <c r="AQ209" s="49"/>
      <c r="AR209" s="49"/>
      <c r="AS209" s="49"/>
      <c r="AT209" s="49"/>
      <c r="AU209" s="167" t="str">
        <f>+$A$1</f>
        <v>Мектеп</v>
      </c>
      <c r="AV209" s="49"/>
      <c r="AW209" s="49"/>
      <c r="AX209" s="157"/>
      <c r="AY209" s="15">
        <f>IF(AQ209="",0,1)</f>
        <v>0</v>
      </c>
    </row>
    <row r="210" spans="1:51" ht="14.1" customHeight="1">
      <c r="A210" s="137">
        <v>6</v>
      </c>
      <c r="B210" s="16"/>
      <c r="C210" s="130"/>
      <c r="D210" s="24"/>
      <c r="E210" s="49"/>
      <c r="F210" s="167" t="str">
        <f t="shared" si="36"/>
        <v>Мектеп</v>
      </c>
      <c r="G210" s="16"/>
      <c r="H210" s="16" t="s">
        <v>4</v>
      </c>
      <c r="I210" s="226"/>
      <c r="J210" s="13">
        <f t="shared" si="37"/>
        <v>0</v>
      </c>
      <c r="K210" s="143">
        <f>COUNTIF(выбыл!D205:D246,6)+COUNTIF(выбыл!O205:O224,6)+COUNTIF(выбыл!O230:O246,6)+COUNTIF(выбыл!Y205:Y209,6)+COUNTIF(выбыл!Y213:Y217,6)+COUNTIF(выбыл!Y221:Y226,6)+COUNTIF(выбыл!Y230:Y234,6)+COUNTIF(выбыл!Y238:Y241,6)+COUNTIF(выбыл!AI205:AI245,6)+COUNTIF(выбыл!Y246:Y248,6)+COUNTIF(выбыл!AS207:AS211,6)+COUNTIF(выбыл!AS217:AS224,6)+COUNTIF(выбыл!AS229:AS233,6)</f>
        <v>0</v>
      </c>
      <c r="L210" s="136">
        <v>6</v>
      </c>
      <c r="M210" s="174"/>
      <c r="N210" s="183"/>
      <c r="O210" s="212"/>
      <c r="P210" s="174"/>
      <c r="Q210" s="167" t="str">
        <f t="shared" si="38"/>
        <v>Мектеп</v>
      </c>
      <c r="R210" s="16"/>
      <c r="S210" s="16"/>
      <c r="T210" s="226"/>
      <c r="U210" s="143">
        <f t="shared" si="39"/>
        <v>0</v>
      </c>
      <c r="V210" s="85"/>
      <c r="W210" s="126" t="str">
        <f>IF(X210=движ!D259+движ!D260,".","Девочки не правильно")</f>
        <v>.</v>
      </c>
      <c r="X210" s="126">
        <f>SUMIF(X205:X209,"Қ",AE205:AE209)</f>
        <v>0</v>
      </c>
      <c r="Y210" s="85"/>
      <c r="Z210" s="170">
        <f>IF(AE204=движ!C259+движ!C260,,"Число выбывших уч-ся не соттветствует движению")</f>
        <v>0</v>
      </c>
      <c r="AA210" s="86"/>
      <c r="AB210" s="86"/>
      <c r="AC210" s="85"/>
      <c r="AD210" s="85"/>
      <c r="AF210" s="202">
        <v>6</v>
      </c>
      <c r="AG210" s="49"/>
      <c r="AH210" s="205"/>
      <c r="AI210" s="16"/>
      <c r="AJ210" s="49"/>
      <c r="AK210" s="167" t="str">
        <f t="shared" si="40"/>
        <v>Мектеп</v>
      </c>
      <c r="AL210" s="16"/>
      <c r="AM210" s="49"/>
      <c r="AN210" s="216"/>
      <c r="AO210" s="112">
        <f t="shared" si="41"/>
        <v>0</v>
      </c>
      <c r="AP210" s="147">
        <v>4</v>
      </c>
      <c r="AQ210" s="49"/>
      <c r="AR210" s="49"/>
      <c r="AS210" s="49"/>
      <c r="AT210" s="49"/>
      <c r="AU210" s="167" t="str">
        <f>+$A$1</f>
        <v>Мектеп</v>
      </c>
      <c r="AV210" s="49"/>
      <c r="AW210" s="49"/>
      <c r="AX210" s="157"/>
      <c r="AY210" s="15">
        <f>IF(AQ210="",0,1)</f>
        <v>0</v>
      </c>
    </row>
    <row r="211" spans="1:51" ht="14.1" customHeight="1">
      <c r="A211" s="136">
        <v>7</v>
      </c>
      <c r="B211" s="183"/>
      <c r="C211" s="209"/>
      <c r="D211" s="213"/>
      <c r="E211" s="183"/>
      <c r="F211" s="167" t="str">
        <f t="shared" si="36"/>
        <v>Мектеп</v>
      </c>
      <c r="G211" s="16"/>
      <c r="H211" s="16" t="s">
        <v>4</v>
      </c>
      <c r="I211" s="226"/>
      <c r="J211" s="13">
        <f t="shared" si="37"/>
        <v>0</v>
      </c>
      <c r="K211" s="143">
        <f>COUNTIF(выбыл!D205:D246,7)+COUNTIF(выбыл!O205:O224,7)+COUNTIF(выбыл!O230:O246,7)+COUNTIF(выбыл!Y205:Y209,7)+COUNTIF(выбыл!Y213:Y217,7)+COUNTIF(выбыл!Y221:Y226,7)+COUNTIF(выбыл!Y230:Y234,7)+COUNTIF(выбыл!Y238:Y241,7)+COUNTIF(выбыл!AI205:AI245,7)+COUNTIF(выбыл!Y246:Y248,7)+COUNTIF(выбыл!AS207:AS211,7)+COUNTIF(выбыл!AS217:AS224,7)+COUNTIF(выбыл!AS229:AS233,7)</f>
        <v>0</v>
      </c>
      <c r="L211" s="136">
        <v>7</v>
      </c>
      <c r="M211" s="174"/>
      <c r="N211" s="183"/>
      <c r="O211" s="212"/>
      <c r="P211" s="174"/>
      <c r="Q211" s="167" t="str">
        <f t="shared" si="38"/>
        <v>Мектеп</v>
      </c>
      <c r="R211" s="16"/>
      <c r="S211" s="16"/>
      <c r="T211" s="226"/>
      <c r="U211" s="143">
        <f t="shared" si="39"/>
        <v>0</v>
      </c>
      <c r="V211" s="3" t="s">
        <v>101</v>
      </c>
      <c r="AF211" s="202">
        <v>7</v>
      </c>
      <c r="AG211" s="49"/>
      <c r="AH211" s="205"/>
      <c r="AI211" s="16"/>
      <c r="AJ211" s="49"/>
      <c r="AK211" s="167" t="str">
        <f t="shared" si="40"/>
        <v>Мектеп</v>
      </c>
      <c r="AL211" s="16"/>
      <c r="AM211" s="49"/>
      <c r="AN211" s="216"/>
      <c r="AO211" s="112">
        <f t="shared" si="41"/>
        <v>0</v>
      </c>
      <c r="AP211" s="147">
        <v>5</v>
      </c>
      <c r="AQ211" s="49"/>
      <c r="AR211" s="49"/>
      <c r="AS211" s="49"/>
      <c r="AT211" s="49"/>
      <c r="AU211" s="167" t="str">
        <f>+$A$1</f>
        <v>Мектеп</v>
      </c>
      <c r="AV211" s="49"/>
      <c r="AW211" s="49"/>
      <c r="AX211" s="157"/>
      <c r="AY211" s="15">
        <f>IF(AQ211="",0,1)</f>
        <v>0</v>
      </c>
    </row>
    <row r="212" spans="1:51" ht="13.5" customHeight="1">
      <c r="A212" s="137">
        <v>8</v>
      </c>
      <c r="B212" s="174"/>
      <c r="C212" s="209"/>
      <c r="D212" s="213"/>
      <c r="E212" s="183"/>
      <c r="F212" s="167" t="str">
        <f t="shared" si="36"/>
        <v>Мектеп</v>
      </c>
      <c r="G212" s="16"/>
      <c r="H212" s="16" t="s">
        <v>4</v>
      </c>
      <c r="I212" s="226"/>
      <c r="J212" s="13">
        <f t="shared" si="37"/>
        <v>0</v>
      </c>
      <c r="K212" s="143">
        <f>COUNTIF(выбыл!D205:D246,8)+COUNTIF(выбыл!O205:O224,8)+COUNTIF(выбыл!O230:O246,8)+COUNTIF(выбыл!Y205:Y209,8)+COUNTIF(выбыл!Y213:Y217,8)+COUNTIF(выбыл!Y221:Y226,8)+COUNTIF(выбыл!Y230:Y234,8)+COUNTIF(выбыл!Y238:Y241,8)+COUNTIF(выбыл!AI205:AI245,8)+COUNTIF(выбыл!Y246:Y248,8)+COUNTIF(выбыл!AS207:AS211,8)+COUNTIF(выбыл!AS217:AS224,8)+COUNTIF(выбыл!AS229:AS233,8)</f>
        <v>0</v>
      </c>
      <c r="L212" s="136">
        <v>8</v>
      </c>
      <c r="M212" s="174"/>
      <c r="N212" s="183"/>
      <c r="O212" s="212"/>
      <c r="P212" s="174"/>
      <c r="Q212" s="167" t="str">
        <f t="shared" si="38"/>
        <v>Мектеп</v>
      </c>
      <c r="R212" s="16"/>
      <c r="S212" s="16"/>
      <c r="T212" s="226"/>
      <c r="U212" s="143">
        <f t="shared" si="39"/>
        <v>0</v>
      </c>
      <c r="V212" s="219" t="s">
        <v>2</v>
      </c>
      <c r="W212" s="219" t="s">
        <v>3</v>
      </c>
      <c r="X212" s="219" t="s">
        <v>179</v>
      </c>
      <c r="Y212" s="220" t="s">
        <v>207</v>
      </c>
      <c r="Z212" s="219" t="s">
        <v>176</v>
      </c>
      <c r="AA212" s="219" t="s">
        <v>177</v>
      </c>
      <c r="AB212" s="219" t="s">
        <v>178</v>
      </c>
      <c r="AC212" s="219" t="s">
        <v>6</v>
      </c>
      <c r="AD212" s="221" t="s">
        <v>183</v>
      </c>
      <c r="AE212" s="81">
        <f>SUM(AE213:AE217)</f>
        <v>0</v>
      </c>
      <c r="AF212" s="202">
        <v>8</v>
      </c>
      <c r="AG212" s="49"/>
      <c r="AH212" s="49"/>
      <c r="AI212" s="16"/>
      <c r="AJ212" s="49"/>
      <c r="AK212" s="167" t="str">
        <f t="shared" si="40"/>
        <v>Мектеп</v>
      </c>
      <c r="AL212" s="16"/>
      <c r="AM212" s="49"/>
      <c r="AN212" s="216"/>
      <c r="AO212" s="112">
        <f t="shared" si="41"/>
        <v>0</v>
      </c>
      <c r="AQ212" s="126" t="str">
        <f>IF(AR212=движ!D268,".","Девочки не правильно")</f>
        <v>.</v>
      </c>
      <c r="AR212" s="126">
        <f>SUMIF(AR207:AR211,"Қ",AY207:AY211)</f>
        <v>0</v>
      </c>
      <c r="AT212" s="170">
        <f>IF(AY206=движ!C268,,"Число выбывших уч-ся не соттветствует движению")</f>
        <v>0</v>
      </c>
      <c r="AU212" s="86"/>
      <c r="AV212" s="86"/>
    </row>
    <row r="213" spans="1:51" ht="14.1" customHeight="1">
      <c r="A213" s="137">
        <v>9</v>
      </c>
      <c r="B213" s="174"/>
      <c r="C213" s="209"/>
      <c r="D213" s="213"/>
      <c r="E213" s="183"/>
      <c r="F213" s="167" t="str">
        <f t="shared" si="36"/>
        <v>Мектеп</v>
      </c>
      <c r="G213" s="16"/>
      <c r="H213" s="16" t="s">
        <v>4</v>
      </c>
      <c r="I213" s="226"/>
      <c r="J213" s="13">
        <f t="shared" si="37"/>
        <v>0</v>
      </c>
      <c r="K213" s="143">
        <f>COUNTIF(выбыл!D205:D246,9)+COUNTIF(выбыл!O205:O224,9)+COUNTIF(выбыл!O230:O246,9)+COUNTIF(выбыл!Y205:Y209,9)+COUNTIF(выбыл!Y213:Y217,9)+COUNTIF(выбыл!Y221:Y226,9)+COUNTIF(выбыл!Y230:Y234,9)+COUNTIF(выбыл!Y238:Y241,9)+COUNTIF(выбыл!AI205:AI245,9)+COUNTIF(выбыл!Y246:Y248,9)+COUNTIF(выбыл!AS207:AS211,9)+COUNTIF(выбыл!AS217:AS224,9)+COUNTIF(выбыл!AS229:AS233,9)</f>
        <v>0</v>
      </c>
      <c r="L213" s="136">
        <v>9</v>
      </c>
      <c r="M213" s="174"/>
      <c r="N213" s="183"/>
      <c r="O213" s="212"/>
      <c r="P213" s="174"/>
      <c r="Q213" s="167" t="str">
        <f t="shared" si="38"/>
        <v>Мектеп</v>
      </c>
      <c r="R213" s="16"/>
      <c r="S213" s="16"/>
      <c r="T213" s="226"/>
      <c r="U213" s="143">
        <f t="shared" si="39"/>
        <v>0</v>
      </c>
      <c r="V213" s="136">
        <v>1</v>
      </c>
      <c r="W213" s="49"/>
      <c r="X213" s="49"/>
      <c r="Y213" s="16"/>
      <c r="Z213" s="16"/>
      <c r="AA213" s="167" t="str">
        <f>+$A$1</f>
        <v>Мектеп</v>
      </c>
      <c r="AB213" s="16"/>
      <c r="AC213" s="16"/>
      <c r="AD213" s="157"/>
      <c r="AE213" s="14">
        <f>IF(W213="",0,1)</f>
        <v>0</v>
      </c>
      <c r="AF213" s="202">
        <v>9</v>
      </c>
      <c r="AG213" s="49"/>
      <c r="AH213" s="49"/>
      <c r="AI213" s="16"/>
      <c r="AJ213" s="49"/>
      <c r="AK213" s="167" t="str">
        <f t="shared" si="40"/>
        <v>Мектеп</v>
      </c>
      <c r="AL213" s="16"/>
      <c r="AM213" s="49"/>
      <c r="AN213" s="216"/>
      <c r="AO213" s="112">
        <f t="shared" si="41"/>
        <v>0</v>
      </c>
      <c r="AP213" s="48"/>
      <c r="AQ213" s="92"/>
      <c r="AR213" s="92"/>
      <c r="AS213" s="92"/>
      <c r="AT213" s="92"/>
      <c r="AU213" s="139"/>
      <c r="AV213" s="92"/>
      <c r="AW213" s="92"/>
      <c r="AX213" s="92"/>
      <c r="AY213" s="15"/>
    </row>
    <row r="214" spans="1:51" ht="14.1" customHeight="1">
      <c r="A214" s="136">
        <v>10</v>
      </c>
      <c r="B214" s="183"/>
      <c r="C214" s="209"/>
      <c r="D214" s="212"/>
      <c r="E214" s="183"/>
      <c r="F214" s="167" t="str">
        <f t="shared" si="36"/>
        <v>Мектеп</v>
      </c>
      <c r="G214" s="16"/>
      <c r="H214" s="16" t="s">
        <v>4</v>
      </c>
      <c r="I214" s="226"/>
      <c r="J214" s="13">
        <f t="shared" si="37"/>
        <v>0</v>
      </c>
      <c r="K214" s="143">
        <f>COUNTIF(выбыл!D205:D246,10)+COUNTIF(выбыл!O205:O224,10)+COUNTIF(выбыл!O230:O246,10)+COUNTIF(выбыл!Y205:Y209,10)+COUNTIF(выбыл!Y213:Y217,10)+COUNTIF(выбыл!Y221:Y226,10)+COUNTIF(выбыл!Y230:Y234,10)+COUNTIF(выбыл!Y238:Y241,10)+COUNTIF(выбыл!AI205:AI245,10)+COUNTIF(выбыл!Y246:Y248,10)+COUNTIF(выбыл!AS207:AS211,10)+COUNTIF(выбыл!AS217:AS224,10)+COUNTIF(выбыл!AS229:AS233,10)</f>
        <v>0</v>
      </c>
      <c r="L214" s="136">
        <v>10</v>
      </c>
      <c r="M214" s="174"/>
      <c r="N214" s="183"/>
      <c r="O214" s="212"/>
      <c r="P214" s="174"/>
      <c r="Q214" s="167" t="str">
        <f t="shared" si="38"/>
        <v>Мектеп</v>
      </c>
      <c r="R214" s="16"/>
      <c r="S214" s="16"/>
      <c r="T214" s="226"/>
      <c r="U214" s="143">
        <f t="shared" si="39"/>
        <v>0</v>
      </c>
      <c r="V214" s="137">
        <v>2</v>
      </c>
      <c r="W214" s="49"/>
      <c r="X214" s="49"/>
      <c r="Y214" s="49"/>
      <c r="Z214" s="49"/>
      <c r="AA214" s="171" t="str">
        <f>+$A$1</f>
        <v>Мектеп</v>
      </c>
      <c r="AB214" s="49"/>
      <c r="AC214" s="49"/>
      <c r="AD214" s="157"/>
      <c r="AE214" s="14">
        <f>IF(W214="",0,1)</f>
        <v>0</v>
      </c>
      <c r="AF214" s="202">
        <v>10</v>
      </c>
      <c r="AG214" s="49"/>
      <c r="AH214" s="49"/>
      <c r="AI214" s="16"/>
      <c r="AJ214" s="49"/>
      <c r="AK214" s="167" t="str">
        <f t="shared" si="40"/>
        <v>Мектеп</v>
      </c>
      <c r="AL214" s="16"/>
      <c r="AM214" s="49"/>
      <c r="AN214" s="216"/>
      <c r="AO214" s="112">
        <f t="shared" si="41"/>
        <v>0</v>
      </c>
      <c r="AP214" s="3" t="s">
        <v>96</v>
      </c>
      <c r="AY214" s="82"/>
    </row>
    <row r="215" spans="1:51" ht="14.1" customHeight="1">
      <c r="A215" s="137">
        <v>11</v>
      </c>
      <c r="B215" s="183"/>
      <c r="C215" s="209"/>
      <c r="D215" s="213"/>
      <c r="E215" s="183"/>
      <c r="F215" s="167" t="str">
        <f t="shared" si="36"/>
        <v>Мектеп</v>
      </c>
      <c r="G215" s="16"/>
      <c r="H215" s="16" t="s">
        <v>4</v>
      </c>
      <c r="I215" s="226"/>
      <c r="J215" s="13">
        <f t="shared" si="37"/>
        <v>0</v>
      </c>
      <c r="K215" s="143">
        <f>COUNTIF(выбыл!D205:D246,11)+COUNTIF(выбыл!O205:O224,11)+COUNTIF(выбыл!O230:O246,11)+COUNTIF(выбыл!Y205:Y209,11)+COUNTIF(выбыл!Y213:Y217,11)+COUNTIF(выбыл!Y221:Y226,11)+COUNTIF(выбыл!Y230:Y234,11)+COUNTIF(выбыл!Y238:Y241,11)+COUNTIF(выбыл!AI205:AI245,11)+COUNTIF(выбыл!Y246:Y248,11)+COUNTIF(выбыл!AS207:AS211,11)+COUNTIF(выбыл!AS217:AS224,11)+COUNTIF(выбыл!AS229:AS233,11)</f>
        <v>0</v>
      </c>
      <c r="L215" s="136">
        <v>11</v>
      </c>
      <c r="M215" s="174"/>
      <c r="N215" s="183"/>
      <c r="O215" s="212"/>
      <c r="P215" s="174"/>
      <c r="Q215" s="167" t="str">
        <f t="shared" si="38"/>
        <v>Мектеп</v>
      </c>
      <c r="R215" s="16"/>
      <c r="S215" s="16"/>
      <c r="T215" s="226"/>
      <c r="U215" s="143">
        <f t="shared" si="39"/>
        <v>0</v>
      </c>
      <c r="V215" s="137">
        <v>3</v>
      </c>
      <c r="W215" s="49"/>
      <c r="X215" s="49"/>
      <c r="Y215" s="49"/>
      <c r="Z215" s="49"/>
      <c r="AA215" s="171" t="str">
        <f>+$A$1</f>
        <v>Мектеп</v>
      </c>
      <c r="AB215" s="49"/>
      <c r="AC215" s="49"/>
      <c r="AD215" s="157"/>
      <c r="AE215" s="14">
        <f>IF(W215="",0,1)</f>
        <v>0</v>
      </c>
      <c r="AF215" s="202">
        <v>11</v>
      </c>
      <c r="AG215" s="49"/>
      <c r="AH215" s="49"/>
      <c r="AI215" s="16"/>
      <c r="AJ215" s="49"/>
      <c r="AK215" s="167" t="str">
        <f t="shared" si="40"/>
        <v>Мектеп</v>
      </c>
      <c r="AL215" s="16"/>
      <c r="AM215" s="49"/>
      <c r="AN215" s="216"/>
      <c r="AO215" s="112">
        <f t="shared" si="41"/>
        <v>0</v>
      </c>
      <c r="AY215" s="82"/>
    </row>
    <row r="216" spans="1:51" ht="14.1" customHeight="1">
      <c r="A216" s="137">
        <v>12</v>
      </c>
      <c r="B216" s="183"/>
      <c r="C216" s="209"/>
      <c r="D216" s="213"/>
      <c r="E216" s="183"/>
      <c r="F216" s="167" t="str">
        <f t="shared" si="36"/>
        <v>Мектеп</v>
      </c>
      <c r="G216" s="16"/>
      <c r="H216" s="49" t="s">
        <v>4</v>
      </c>
      <c r="I216" s="226"/>
      <c r="J216" s="13">
        <f t="shared" si="37"/>
        <v>0</v>
      </c>
      <c r="K216" s="13"/>
      <c r="L216" s="136">
        <v>12</v>
      </c>
      <c r="M216" s="174"/>
      <c r="N216" s="183"/>
      <c r="O216" s="212"/>
      <c r="P216" s="174"/>
      <c r="Q216" s="167" t="str">
        <f t="shared" si="38"/>
        <v>Мектеп</v>
      </c>
      <c r="R216" s="16"/>
      <c r="S216" s="16"/>
      <c r="T216" s="226"/>
      <c r="U216" s="143">
        <f t="shared" si="39"/>
        <v>0</v>
      </c>
      <c r="V216" s="137">
        <v>4</v>
      </c>
      <c r="W216" s="49"/>
      <c r="X216" s="49"/>
      <c r="Y216" s="49"/>
      <c r="Z216" s="49"/>
      <c r="AA216" s="171" t="str">
        <f>+$A$1</f>
        <v>Мектеп</v>
      </c>
      <c r="AB216" s="49"/>
      <c r="AC216" s="49"/>
      <c r="AD216" s="157"/>
      <c r="AE216" s="14">
        <f>IF(W216="",0,1)</f>
        <v>0</v>
      </c>
      <c r="AF216" s="202">
        <v>12</v>
      </c>
      <c r="AG216" s="49"/>
      <c r="AH216" s="49"/>
      <c r="AI216" s="16"/>
      <c r="AJ216" s="49"/>
      <c r="AK216" s="167" t="str">
        <f t="shared" si="40"/>
        <v>Мектеп</v>
      </c>
      <c r="AL216" s="16"/>
      <c r="AM216" s="49"/>
      <c r="AN216" s="216"/>
      <c r="AO216" s="112">
        <f t="shared" si="41"/>
        <v>0</v>
      </c>
      <c r="AP216" s="219" t="s">
        <v>2</v>
      </c>
      <c r="AQ216" s="219" t="s">
        <v>3</v>
      </c>
      <c r="AR216" s="219" t="s">
        <v>179</v>
      </c>
      <c r="AS216" s="220" t="s">
        <v>207</v>
      </c>
      <c r="AT216" s="219" t="s">
        <v>176</v>
      </c>
      <c r="AU216" s="219" t="s">
        <v>177</v>
      </c>
      <c r="AV216" s="219" t="s">
        <v>178</v>
      </c>
      <c r="AW216" s="219" t="s">
        <v>6</v>
      </c>
      <c r="AX216" s="221" t="s">
        <v>183</v>
      </c>
      <c r="AY216" s="82">
        <f>SUM(AY217:AY224)</f>
        <v>0</v>
      </c>
    </row>
    <row r="217" spans="1:51" ht="14.1" customHeight="1">
      <c r="A217" s="136">
        <v>13</v>
      </c>
      <c r="B217" s="174"/>
      <c r="C217" s="209"/>
      <c r="D217" s="212"/>
      <c r="E217" s="183"/>
      <c r="F217" s="167" t="str">
        <f t="shared" si="36"/>
        <v>Мектеп</v>
      </c>
      <c r="G217" s="16"/>
      <c r="H217" s="16" t="s">
        <v>4</v>
      </c>
      <c r="I217" s="226"/>
      <c r="J217" s="13">
        <f t="shared" si="37"/>
        <v>0</v>
      </c>
      <c r="K217" s="13"/>
      <c r="L217" s="136">
        <v>13</v>
      </c>
      <c r="M217" s="174"/>
      <c r="N217" s="183"/>
      <c r="O217" s="212"/>
      <c r="P217" s="174"/>
      <c r="Q217" s="167" t="str">
        <f t="shared" si="38"/>
        <v>Мектеп</v>
      </c>
      <c r="R217" s="16"/>
      <c r="S217" s="16"/>
      <c r="T217" s="226"/>
      <c r="U217" s="143">
        <f t="shared" si="39"/>
        <v>0</v>
      </c>
      <c r="V217" s="137">
        <v>5</v>
      </c>
      <c r="W217" s="49"/>
      <c r="X217" s="49"/>
      <c r="Y217" s="49"/>
      <c r="Z217" s="49"/>
      <c r="AA217" s="171" t="str">
        <f>+$A$1</f>
        <v>Мектеп</v>
      </c>
      <c r="AB217" s="49"/>
      <c r="AC217" s="49"/>
      <c r="AD217" s="157"/>
      <c r="AE217" s="14">
        <f>IF(W217="",0,1)</f>
        <v>0</v>
      </c>
      <c r="AF217" s="202">
        <v>13</v>
      </c>
      <c r="AG217" s="49"/>
      <c r="AH217" s="49"/>
      <c r="AI217" s="16"/>
      <c r="AJ217" s="49"/>
      <c r="AK217" s="167" t="str">
        <f t="shared" si="40"/>
        <v>Мектеп</v>
      </c>
      <c r="AL217" s="16"/>
      <c r="AM217" s="49"/>
      <c r="AN217" s="216"/>
      <c r="AO217" s="112">
        <f t="shared" si="41"/>
        <v>0</v>
      </c>
      <c r="AP217" s="137">
        <v>1</v>
      </c>
      <c r="AQ217" s="49"/>
      <c r="AR217" s="49"/>
      <c r="AS217" s="49"/>
      <c r="AT217" s="49"/>
      <c r="AU217" s="167" t="str">
        <f t="shared" ref="AU217:AU224" si="42">+$A$1</f>
        <v>Мектеп</v>
      </c>
      <c r="AV217" s="49"/>
      <c r="AW217" s="49"/>
      <c r="AX217" s="157"/>
      <c r="AY217" s="15">
        <f>IF(AQ217="",0,1)</f>
        <v>0</v>
      </c>
    </row>
    <row r="218" spans="1:51" ht="14.1" customHeight="1">
      <c r="A218" s="137">
        <v>14</v>
      </c>
      <c r="B218" s="183"/>
      <c r="C218" s="209"/>
      <c r="D218" s="213"/>
      <c r="E218" s="183"/>
      <c r="F218" s="167" t="str">
        <f t="shared" si="36"/>
        <v>Мектеп</v>
      </c>
      <c r="G218" s="16"/>
      <c r="H218" s="49" t="s">
        <v>4</v>
      </c>
      <c r="I218" s="226"/>
      <c r="J218" s="13">
        <f t="shared" si="37"/>
        <v>0</v>
      </c>
      <c r="K218" s="13"/>
      <c r="L218" s="136">
        <v>14</v>
      </c>
      <c r="M218" s="174"/>
      <c r="N218" s="183"/>
      <c r="O218" s="212"/>
      <c r="P218" s="174"/>
      <c r="Q218" s="167" t="str">
        <f t="shared" si="38"/>
        <v>Мектеп</v>
      </c>
      <c r="R218" s="16"/>
      <c r="S218" s="16"/>
      <c r="T218" s="226"/>
      <c r="U218" s="143">
        <f t="shared" si="39"/>
        <v>0</v>
      </c>
      <c r="V218" s="3"/>
      <c r="W218" s="126" t="str">
        <f>IF(X218=движ!D254,".","Девочки не правильно")</f>
        <v>.</v>
      </c>
      <c r="X218" s="126">
        <f>SUMIF(X213:X217,"Қ",AE213:AE217)</f>
        <v>0</v>
      </c>
      <c r="Z218" s="170">
        <f>IF(AE212=движ!C254,,"Число выбывших уч-ся не соттветствует движению")</f>
        <v>0</v>
      </c>
      <c r="AA218" s="86"/>
      <c r="AB218" s="86"/>
      <c r="AF218" s="202">
        <v>14</v>
      </c>
      <c r="AG218" s="49"/>
      <c r="AH218" s="49"/>
      <c r="AI218" s="16"/>
      <c r="AJ218" s="49"/>
      <c r="AK218" s="167" t="str">
        <f t="shared" si="40"/>
        <v>Мектеп</v>
      </c>
      <c r="AL218" s="16"/>
      <c r="AM218" s="49"/>
      <c r="AN218" s="216"/>
      <c r="AO218" s="112">
        <f t="shared" si="41"/>
        <v>0</v>
      </c>
      <c r="AP218" s="137">
        <v>2</v>
      </c>
      <c r="AQ218" s="49"/>
      <c r="AR218" s="49"/>
      <c r="AS218" s="49"/>
      <c r="AT218" s="49"/>
      <c r="AU218" s="167" t="str">
        <f t="shared" si="42"/>
        <v>Мектеп</v>
      </c>
      <c r="AV218" s="49"/>
      <c r="AW218" s="49"/>
      <c r="AX218" s="157"/>
      <c r="AY218" s="15">
        <f>IF(AQ218="",0,1)</f>
        <v>0</v>
      </c>
    </row>
    <row r="219" spans="1:51" ht="14.1" customHeight="1">
      <c r="A219" s="137">
        <v>15</v>
      </c>
      <c r="B219" s="183"/>
      <c r="C219" s="209"/>
      <c r="D219" s="213"/>
      <c r="E219" s="183"/>
      <c r="F219" s="167" t="str">
        <f t="shared" si="36"/>
        <v>Мектеп</v>
      </c>
      <c r="G219" s="16"/>
      <c r="H219" s="49" t="s">
        <v>4</v>
      </c>
      <c r="I219" s="226"/>
      <c r="J219" s="13">
        <f t="shared" si="37"/>
        <v>0</v>
      </c>
      <c r="K219" s="13"/>
      <c r="L219" s="136">
        <v>15</v>
      </c>
      <c r="M219" s="174"/>
      <c r="N219" s="183"/>
      <c r="O219" s="212"/>
      <c r="P219" s="174"/>
      <c r="Q219" s="167" t="str">
        <f t="shared" si="38"/>
        <v>Мектеп</v>
      </c>
      <c r="R219" s="16"/>
      <c r="S219" s="16"/>
      <c r="T219" s="226"/>
      <c r="U219" s="143">
        <f t="shared" si="39"/>
        <v>0</v>
      </c>
      <c r="V219" s="3" t="s">
        <v>91</v>
      </c>
      <c r="AF219" s="202">
        <v>15</v>
      </c>
      <c r="AG219" s="49"/>
      <c r="AH219" s="49"/>
      <c r="AI219" s="16"/>
      <c r="AJ219" s="49"/>
      <c r="AK219" s="167" t="str">
        <f t="shared" si="40"/>
        <v>Мектеп</v>
      </c>
      <c r="AL219" s="16"/>
      <c r="AM219" s="49"/>
      <c r="AN219" s="216"/>
      <c r="AO219" s="112">
        <f t="shared" si="41"/>
        <v>0</v>
      </c>
      <c r="AP219" s="137">
        <v>3</v>
      </c>
      <c r="AQ219" s="49"/>
      <c r="AR219" s="49"/>
      <c r="AS219" s="49"/>
      <c r="AT219" s="49"/>
      <c r="AU219" s="167" t="str">
        <f t="shared" si="42"/>
        <v>Мектеп</v>
      </c>
      <c r="AV219" s="49"/>
      <c r="AW219" s="49"/>
      <c r="AX219" s="157"/>
      <c r="AY219" s="15">
        <f t="shared" ref="AY219:AY224" si="43">IF(AQ219="",0,1)</f>
        <v>0</v>
      </c>
    </row>
    <row r="220" spans="1:51" ht="15" customHeight="1">
      <c r="A220" s="136">
        <v>16</v>
      </c>
      <c r="B220" s="174"/>
      <c r="C220" s="209"/>
      <c r="D220" s="213"/>
      <c r="E220" s="183"/>
      <c r="F220" s="167" t="str">
        <f t="shared" si="36"/>
        <v>Мектеп</v>
      </c>
      <c r="G220" s="16"/>
      <c r="H220" s="49" t="s">
        <v>4</v>
      </c>
      <c r="I220" s="226"/>
      <c r="J220" s="13">
        <f t="shared" si="37"/>
        <v>0</v>
      </c>
      <c r="K220" s="13"/>
      <c r="L220" s="136">
        <v>16</v>
      </c>
      <c r="M220" s="174"/>
      <c r="N220" s="183"/>
      <c r="O220" s="212"/>
      <c r="P220" s="174"/>
      <c r="Q220" s="167" t="str">
        <f t="shared" si="38"/>
        <v>Мектеп</v>
      </c>
      <c r="R220" s="16"/>
      <c r="S220" s="16"/>
      <c r="T220" s="226"/>
      <c r="U220" s="143">
        <f t="shared" si="39"/>
        <v>0</v>
      </c>
      <c r="V220" s="219" t="s">
        <v>2</v>
      </c>
      <c r="W220" s="219" t="s">
        <v>3</v>
      </c>
      <c r="X220" s="219" t="s">
        <v>179</v>
      </c>
      <c r="Y220" s="220" t="s">
        <v>207</v>
      </c>
      <c r="Z220" s="219" t="s">
        <v>176</v>
      </c>
      <c r="AA220" s="219" t="s">
        <v>177</v>
      </c>
      <c r="AB220" s="219" t="s">
        <v>178</v>
      </c>
      <c r="AC220" s="219" t="s">
        <v>6</v>
      </c>
      <c r="AD220" s="221" t="s">
        <v>183</v>
      </c>
      <c r="AE220" s="14">
        <f>SUM(AE221:AE226)</f>
        <v>0</v>
      </c>
      <c r="AF220" s="202">
        <v>16</v>
      </c>
      <c r="AG220" s="49"/>
      <c r="AH220" s="49"/>
      <c r="AI220" s="16"/>
      <c r="AJ220" s="49"/>
      <c r="AK220" s="167" t="str">
        <f t="shared" si="40"/>
        <v>Мектеп</v>
      </c>
      <c r="AL220" s="16"/>
      <c r="AM220" s="49"/>
      <c r="AN220" s="216"/>
      <c r="AO220" s="112">
        <f t="shared" si="41"/>
        <v>0</v>
      </c>
      <c r="AP220" s="137">
        <v>4</v>
      </c>
      <c r="AQ220" s="49"/>
      <c r="AR220" s="49"/>
      <c r="AS220" s="49"/>
      <c r="AT220" s="49"/>
      <c r="AU220" s="167" t="str">
        <f t="shared" si="42"/>
        <v>Мектеп</v>
      </c>
      <c r="AV220" s="49"/>
      <c r="AW220" s="49"/>
      <c r="AX220" s="157"/>
      <c r="AY220" s="15">
        <f t="shared" si="43"/>
        <v>0</v>
      </c>
    </row>
    <row r="221" spans="1:51" ht="14.1" customHeight="1">
      <c r="A221" s="137">
        <v>17</v>
      </c>
      <c r="B221" s="183"/>
      <c r="C221" s="209"/>
      <c r="D221" s="212"/>
      <c r="E221" s="183"/>
      <c r="F221" s="167" t="str">
        <f t="shared" si="36"/>
        <v>Мектеп</v>
      </c>
      <c r="G221" s="16"/>
      <c r="H221" s="16" t="s">
        <v>4</v>
      </c>
      <c r="I221" s="226"/>
      <c r="J221" s="13">
        <f t="shared" si="37"/>
        <v>0</v>
      </c>
      <c r="K221" s="13"/>
      <c r="L221" s="136">
        <v>17</v>
      </c>
      <c r="M221" s="174"/>
      <c r="N221" s="183"/>
      <c r="O221" s="212"/>
      <c r="P221" s="174"/>
      <c r="Q221" s="167" t="str">
        <f t="shared" si="38"/>
        <v>Мектеп</v>
      </c>
      <c r="R221" s="16"/>
      <c r="S221" s="16"/>
      <c r="T221" s="226"/>
      <c r="U221" s="143">
        <f t="shared" si="39"/>
        <v>0</v>
      </c>
      <c r="V221" s="136">
        <v>1</v>
      </c>
      <c r="W221" s="49"/>
      <c r="X221" s="49"/>
      <c r="Y221" s="16"/>
      <c r="Z221" s="16"/>
      <c r="AA221" s="167" t="str">
        <f t="shared" ref="AA221:AA226" si="44">+$A$1</f>
        <v>Мектеп</v>
      </c>
      <c r="AB221" s="16"/>
      <c r="AC221" s="16"/>
      <c r="AD221" s="157"/>
      <c r="AE221" s="14">
        <f t="shared" ref="AE221:AE226" si="45">IF(W221="",0,1)</f>
        <v>0</v>
      </c>
      <c r="AF221" s="202">
        <v>17</v>
      </c>
      <c r="AG221" s="49"/>
      <c r="AH221" s="49"/>
      <c r="AI221" s="16"/>
      <c r="AJ221" s="49"/>
      <c r="AK221" s="167" t="str">
        <f t="shared" si="40"/>
        <v>Мектеп</v>
      </c>
      <c r="AL221" s="16"/>
      <c r="AM221" s="49"/>
      <c r="AN221" s="216"/>
      <c r="AO221" s="112">
        <f t="shared" si="41"/>
        <v>0</v>
      </c>
      <c r="AP221" s="137">
        <v>5</v>
      </c>
      <c r="AQ221" s="49"/>
      <c r="AR221" s="49"/>
      <c r="AS221" s="49"/>
      <c r="AT221" s="49"/>
      <c r="AU221" s="167" t="str">
        <f t="shared" si="42"/>
        <v>Мектеп</v>
      </c>
      <c r="AV221" s="49"/>
      <c r="AW221" s="49"/>
      <c r="AX221" s="157"/>
      <c r="AY221" s="15">
        <f t="shared" si="43"/>
        <v>0</v>
      </c>
    </row>
    <row r="222" spans="1:51" ht="14.1" customHeight="1">
      <c r="A222" s="137">
        <v>18</v>
      </c>
      <c r="B222" s="183"/>
      <c r="C222" s="209"/>
      <c r="D222" s="213"/>
      <c r="E222" s="183"/>
      <c r="F222" s="167" t="str">
        <f t="shared" si="36"/>
        <v>Мектеп</v>
      </c>
      <c r="G222" s="16"/>
      <c r="H222" s="49" t="s">
        <v>4</v>
      </c>
      <c r="I222" s="226"/>
      <c r="J222" s="13">
        <f t="shared" si="37"/>
        <v>0</v>
      </c>
      <c r="K222" s="13"/>
      <c r="L222" s="136">
        <v>18</v>
      </c>
      <c r="M222" s="174"/>
      <c r="N222" s="183"/>
      <c r="O222" s="212"/>
      <c r="P222" s="174"/>
      <c r="Q222" s="167" t="str">
        <f t="shared" si="38"/>
        <v>Мектеп</v>
      </c>
      <c r="R222" s="16"/>
      <c r="S222" s="16"/>
      <c r="T222" s="226"/>
      <c r="U222" s="143">
        <f t="shared" si="39"/>
        <v>0</v>
      </c>
      <c r="V222" s="137">
        <v>2</v>
      </c>
      <c r="W222" s="49"/>
      <c r="X222" s="49"/>
      <c r="Y222" s="49"/>
      <c r="Z222" s="49"/>
      <c r="AA222" s="171" t="str">
        <f t="shared" si="44"/>
        <v>Мектеп</v>
      </c>
      <c r="AB222" s="49"/>
      <c r="AC222" s="49"/>
      <c r="AD222" s="157"/>
      <c r="AE222" s="14">
        <f t="shared" si="45"/>
        <v>0</v>
      </c>
      <c r="AF222" s="202">
        <v>18</v>
      </c>
      <c r="AG222" s="49"/>
      <c r="AH222" s="49"/>
      <c r="AI222" s="16"/>
      <c r="AJ222" s="49"/>
      <c r="AK222" s="167" t="str">
        <f t="shared" si="40"/>
        <v>Мектеп</v>
      </c>
      <c r="AL222" s="16"/>
      <c r="AM222" s="49"/>
      <c r="AN222" s="216"/>
      <c r="AO222" s="112">
        <f t="shared" si="41"/>
        <v>0</v>
      </c>
      <c r="AP222" s="137">
        <v>6</v>
      </c>
      <c r="AQ222" s="49"/>
      <c r="AR222" s="49"/>
      <c r="AS222" s="49"/>
      <c r="AT222" s="49"/>
      <c r="AU222" s="167" t="str">
        <f t="shared" si="42"/>
        <v>Мектеп</v>
      </c>
      <c r="AV222" s="49"/>
      <c r="AW222" s="49"/>
      <c r="AX222" s="157"/>
      <c r="AY222" s="15">
        <f t="shared" si="43"/>
        <v>0</v>
      </c>
    </row>
    <row r="223" spans="1:51" ht="14.1" customHeight="1">
      <c r="A223" s="136">
        <v>19</v>
      </c>
      <c r="B223" s="214"/>
      <c r="C223" s="209"/>
      <c r="D223" s="213"/>
      <c r="E223" s="183"/>
      <c r="F223" s="167" t="str">
        <f t="shared" si="36"/>
        <v>Мектеп</v>
      </c>
      <c r="G223" s="16"/>
      <c r="H223" s="49" t="s">
        <v>4</v>
      </c>
      <c r="I223" s="226"/>
      <c r="J223" s="13">
        <f t="shared" si="37"/>
        <v>0</v>
      </c>
      <c r="K223" s="13"/>
      <c r="L223" s="136">
        <v>19</v>
      </c>
      <c r="M223" s="174"/>
      <c r="N223" s="183"/>
      <c r="O223" s="212"/>
      <c r="P223" s="174"/>
      <c r="Q223" s="167" t="str">
        <f t="shared" si="38"/>
        <v>Мектеп</v>
      </c>
      <c r="R223" s="16"/>
      <c r="S223" s="16"/>
      <c r="T223" s="226"/>
      <c r="U223" s="143">
        <f t="shared" si="39"/>
        <v>0</v>
      </c>
      <c r="V223" s="137">
        <v>3</v>
      </c>
      <c r="W223" s="49"/>
      <c r="X223" s="49"/>
      <c r="Y223" s="49"/>
      <c r="Z223" s="49"/>
      <c r="AA223" s="171" t="str">
        <f t="shared" si="44"/>
        <v>Мектеп</v>
      </c>
      <c r="AB223" s="49"/>
      <c r="AC223" s="49"/>
      <c r="AD223" s="157"/>
      <c r="AE223" s="14">
        <f t="shared" si="45"/>
        <v>0</v>
      </c>
      <c r="AF223" s="202">
        <v>19</v>
      </c>
      <c r="AG223" s="49"/>
      <c r="AH223" s="49"/>
      <c r="AI223" s="16"/>
      <c r="AJ223" s="49"/>
      <c r="AK223" s="167" t="str">
        <f t="shared" si="40"/>
        <v>Мектеп</v>
      </c>
      <c r="AL223" s="16"/>
      <c r="AM223" s="49"/>
      <c r="AN223" s="216"/>
      <c r="AO223" s="112">
        <f t="shared" si="41"/>
        <v>0</v>
      </c>
      <c r="AP223" s="137">
        <v>7</v>
      </c>
      <c r="AQ223" s="49"/>
      <c r="AR223" s="49"/>
      <c r="AS223" s="49"/>
      <c r="AT223" s="49"/>
      <c r="AU223" s="167" t="str">
        <f t="shared" si="42"/>
        <v>Мектеп</v>
      </c>
      <c r="AV223" s="49"/>
      <c r="AW223" s="49"/>
      <c r="AX223" s="157"/>
      <c r="AY223" s="15">
        <f t="shared" si="43"/>
        <v>0</v>
      </c>
    </row>
    <row r="224" spans="1:51" ht="14.1" customHeight="1">
      <c r="A224" s="137">
        <v>20</v>
      </c>
      <c r="B224" s="183"/>
      <c r="C224" s="209"/>
      <c r="D224" s="212"/>
      <c r="E224" s="183"/>
      <c r="F224" s="167" t="str">
        <f t="shared" si="36"/>
        <v>Мектеп</v>
      </c>
      <c r="G224" s="16"/>
      <c r="H224" s="16" t="s">
        <v>4</v>
      </c>
      <c r="I224" s="226"/>
      <c r="J224" s="13">
        <f t="shared" si="37"/>
        <v>0</v>
      </c>
      <c r="K224" s="13"/>
      <c r="L224" s="136">
        <v>20</v>
      </c>
      <c r="M224" s="174"/>
      <c r="N224" s="183"/>
      <c r="O224" s="212"/>
      <c r="P224" s="174"/>
      <c r="Q224" s="167" t="str">
        <f t="shared" si="38"/>
        <v>Мектеп</v>
      </c>
      <c r="R224" s="16"/>
      <c r="S224" s="16"/>
      <c r="T224" s="226"/>
      <c r="U224" s="143">
        <f t="shared" si="39"/>
        <v>0</v>
      </c>
      <c r="V224" s="137">
        <v>4</v>
      </c>
      <c r="W224" s="49"/>
      <c r="X224" s="49"/>
      <c r="Y224" s="49"/>
      <c r="Z224" s="49"/>
      <c r="AA224" s="171" t="str">
        <f t="shared" si="44"/>
        <v>Мектеп</v>
      </c>
      <c r="AB224" s="49"/>
      <c r="AC224" s="49"/>
      <c r="AD224" s="157"/>
      <c r="AE224" s="14">
        <f t="shared" si="45"/>
        <v>0</v>
      </c>
      <c r="AF224" s="202">
        <v>20</v>
      </c>
      <c r="AG224" s="49"/>
      <c r="AH224" s="49"/>
      <c r="AI224" s="16"/>
      <c r="AJ224" s="49"/>
      <c r="AK224" s="167" t="str">
        <f t="shared" si="40"/>
        <v>Мектеп</v>
      </c>
      <c r="AL224" s="16"/>
      <c r="AM224" s="49"/>
      <c r="AN224" s="216"/>
      <c r="AO224" s="112">
        <f t="shared" si="41"/>
        <v>0</v>
      </c>
      <c r="AP224" s="137">
        <v>8</v>
      </c>
      <c r="AQ224" s="49"/>
      <c r="AR224" s="49"/>
      <c r="AS224" s="49"/>
      <c r="AT224" s="49"/>
      <c r="AU224" s="167" t="str">
        <f t="shared" si="42"/>
        <v>Мектеп</v>
      </c>
      <c r="AV224" s="49"/>
      <c r="AW224" s="49"/>
      <c r="AX224" s="157"/>
      <c r="AY224" s="15">
        <f t="shared" si="43"/>
        <v>0</v>
      </c>
    </row>
    <row r="225" spans="1:51" ht="14.1" customHeight="1">
      <c r="A225" s="137">
        <v>21</v>
      </c>
      <c r="B225" s="174"/>
      <c r="C225" s="209"/>
      <c r="D225" s="212"/>
      <c r="E225" s="183"/>
      <c r="F225" s="167" t="str">
        <f t="shared" si="36"/>
        <v>Мектеп</v>
      </c>
      <c r="G225" s="16"/>
      <c r="H225" s="49" t="s">
        <v>4</v>
      </c>
      <c r="I225" s="226"/>
      <c r="J225" s="13">
        <f t="shared" si="37"/>
        <v>0</v>
      </c>
      <c r="K225" s="13"/>
      <c r="L225" s="12"/>
      <c r="M225" s="139"/>
      <c r="N225" s="139"/>
      <c r="O225" s="141"/>
      <c r="P225" s="139"/>
      <c r="Q225" s="139"/>
      <c r="R225" s="139"/>
      <c r="S225" s="139"/>
      <c r="T225" s="142"/>
      <c r="U225" s="143">
        <f t="shared" si="39"/>
        <v>0</v>
      </c>
      <c r="V225" s="137">
        <v>5</v>
      </c>
      <c r="W225" s="49"/>
      <c r="X225" s="49"/>
      <c r="Y225" s="49"/>
      <c r="Z225" s="49"/>
      <c r="AA225" s="171" t="str">
        <f t="shared" si="44"/>
        <v>Мектеп</v>
      </c>
      <c r="AB225" s="49"/>
      <c r="AC225" s="49"/>
      <c r="AD225" s="157"/>
      <c r="AE225" s="14">
        <f t="shared" si="45"/>
        <v>0</v>
      </c>
      <c r="AF225" s="202">
        <v>21</v>
      </c>
      <c r="AG225" s="49"/>
      <c r="AH225" s="49"/>
      <c r="AI225" s="16"/>
      <c r="AJ225" s="49"/>
      <c r="AK225" s="167" t="str">
        <f t="shared" si="40"/>
        <v>Мектеп</v>
      </c>
      <c r="AL225" s="16"/>
      <c r="AM225" s="49"/>
      <c r="AN225" s="216"/>
      <c r="AO225" s="112">
        <f t="shared" si="41"/>
        <v>0</v>
      </c>
      <c r="AQ225" s="126" t="str">
        <f>IF(AR225=движ!D269,".","Девочки не правильно")</f>
        <v>.</v>
      </c>
      <c r="AR225" s="126">
        <f>SUMIF(AR217:AR224,"Қ",AY217:AY224)</f>
        <v>0</v>
      </c>
      <c r="AT225" s="170">
        <f>IF(AY216=движ!C269,,"Число выбывших уч-ся не соттветствует движению")</f>
        <v>0</v>
      </c>
      <c r="AU225" s="86"/>
      <c r="AV225" s="86"/>
    </row>
    <row r="226" spans="1:51" ht="14.1" customHeight="1">
      <c r="A226" s="136">
        <v>22</v>
      </c>
      <c r="B226" s="214"/>
      <c r="C226" s="209"/>
      <c r="D226" s="212"/>
      <c r="E226" s="183"/>
      <c r="F226" s="167" t="str">
        <f t="shared" si="36"/>
        <v>Мектеп</v>
      </c>
      <c r="G226" s="139"/>
      <c r="H226" s="49" t="s">
        <v>4</v>
      </c>
      <c r="I226" s="226"/>
      <c r="J226" s="13">
        <f t="shared" si="37"/>
        <v>0</v>
      </c>
      <c r="K226" s="13"/>
      <c r="M226" s="126" t="str">
        <f>IF(N226=движ!D257,".","Девочки не правильно")</f>
        <v>.</v>
      </c>
      <c r="N226" s="126">
        <f>SUMIF(N205:N224,"Қ",U205:U224)</f>
        <v>0</v>
      </c>
      <c r="O226" s="4"/>
      <c r="P226" s="170">
        <f>IF(U204=движ!C257,,"Число выбывших уч-ся не соттветствует движению")</f>
        <v>0</v>
      </c>
      <c r="Q226" s="86"/>
      <c r="R226" s="86"/>
      <c r="U226" s="208"/>
      <c r="V226" s="137">
        <v>6</v>
      </c>
      <c r="W226" s="49"/>
      <c r="X226" s="49"/>
      <c r="Y226" s="49"/>
      <c r="Z226" s="49"/>
      <c r="AA226" s="171" t="str">
        <f t="shared" si="44"/>
        <v>Мектеп</v>
      </c>
      <c r="AB226" s="49"/>
      <c r="AC226" s="49"/>
      <c r="AD226" s="157"/>
      <c r="AE226" s="14">
        <f t="shared" si="45"/>
        <v>0</v>
      </c>
      <c r="AF226" s="202">
        <v>22</v>
      </c>
      <c r="AG226" s="49"/>
      <c r="AH226" s="49"/>
      <c r="AI226" s="16"/>
      <c r="AJ226" s="49"/>
      <c r="AK226" s="167" t="str">
        <f t="shared" si="40"/>
        <v>Мектеп</v>
      </c>
      <c r="AL226" s="16"/>
      <c r="AM226" s="49"/>
      <c r="AN226" s="216"/>
      <c r="AO226" s="112">
        <f t="shared" si="41"/>
        <v>0</v>
      </c>
    </row>
    <row r="227" spans="1:51" ht="14.1" customHeight="1">
      <c r="A227" s="137">
        <v>23</v>
      </c>
      <c r="B227" s="215"/>
      <c r="C227" s="209"/>
      <c r="D227" s="212"/>
      <c r="E227" s="183"/>
      <c r="F227" s="167" t="str">
        <f t="shared" si="36"/>
        <v>Мектеп</v>
      </c>
      <c r="G227" s="88"/>
      <c r="H227" s="16" t="s">
        <v>4</v>
      </c>
      <c r="I227" s="226"/>
      <c r="J227" s="13">
        <f t="shared" si="37"/>
        <v>0</v>
      </c>
      <c r="K227" s="13"/>
      <c r="L227" s="108" t="s">
        <v>98</v>
      </c>
      <c r="U227" s="143"/>
      <c r="W227" s="126" t="str">
        <f>IF(X227=движ!D261,".","Девочки не правильно")</f>
        <v>.</v>
      </c>
      <c r="X227" s="126">
        <f>SUMIF(X221:X226,"Қ",AE221:AE226)</f>
        <v>0</v>
      </c>
      <c r="Z227" s="87">
        <f>IF(AE220=движ!C261,,"Число выбывших уч-ся не соттветствует движению")</f>
        <v>0</v>
      </c>
      <c r="AA227" s="87"/>
      <c r="AB227" s="87"/>
      <c r="AF227" s="202">
        <v>23</v>
      </c>
      <c r="AG227" s="49"/>
      <c r="AH227" s="49"/>
      <c r="AI227" s="16"/>
      <c r="AJ227" s="49"/>
      <c r="AK227" s="167" t="str">
        <f t="shared" si="40"/>
        <v>Мектеп</v>
      </c>
      <c r="AL227" s="16"/>
      <c r="AM227" s="49"/>
      <c r="AN227" s="216"/>
      <c r="AO227" s="112">
        <f t="shared" si="41"/>
        <v>0</v>
      </c>
      <c r="AP227" s="3" t="s">
        <v>97</v>
      </c>
      <c r="AY227" s="82"/>
    </row>
    <row r="228" spans="1:51" ht="14.1" customHeight="1">
      <c r="A228" s="137">
        <v>24</v>
      </c>
      <c r="B228" s="183"/>
      <c r="C228" s="209"/>
      <c r="D228" s="213"/>
      <c r="E228" s="183"/>
      <c r="F228" s="167" t="str">
        <f t="shared" si="36"/>
        <v>Мектеп</v>
      </c>
      <c r="G228" s="49"/>
      <c r="H228" s="49" t="s">
        <v>4</v>
      </c>
      <c r="I228" s="226"/>
      <c r="J228" s="13">
        <f t="shared" si="37"/>
        <v>0</v>
      </c>
      <c r="K228" s="13"/>
      <c r="U228" s="143"/>
      <c r="V228" s="3" t="s">
        <v>90</v>
      </c>
      <c r="AF228" s="202">
        <v>24</v>
      </c>
      <c r="AG228" s="49"/>
      <c r="AH228" s="49"/>
      <c r="AI228" s="16"/>
      <c r="AJ228" s="49"/>
      <c r="AK228" s="167" t="str">
        <f t="shared" si="40"/>
        <v>Мектеп</v>
      </c>
      <c r="AL228" s="16"/>
      <c r="AM228" s="49"/>
      <c r="AN228" s="216"/>
      <c r="AO228" s="112">
        <f t="shared" si="41"/>
        <v>0</v>
      </c>
      <c r="AP228" s="219" t="s">
        <v>2</v>
      </c>
      <c r="AQ228" s="219" t="s">
        <v>3</v>
      </c>
      <c r="AR228" s="219" t="s">
        <v>179</v>
      </c>
      <c r="AS228" s="220" t="s">
        <v>207</v>
      </c>
      <c r="AT228" s="219" t="s">
        <v>176</v>
      </c>
      <c r="AU228" s="219" t="s">
        <v>177</v>
      </c>
      <c r="AV228" s="219" t="s">
        <v>178</v>
      </c>
      <c r="AW228" s="220" t="s">
        <v>211</v>
      </c>
      <c r="AX228" s="221" t="s">
        <v>183</v>
      </c>
      <c r="AY228" s="82">
        <f>SUM(AY229:AY233)</f>
        <v>0</v>
      </c>
    </row>
    <row r="229" spans="1:51" ht="17.25" customHeight="1">
      <c r="A229" s="136">
        <v>25</v>
      </c>
      <c r="B229" s="183"/>
      <c r="C229" s="209"/>
      <c r="D229" s="213"/>
      <c r="E229" s="183"/>
      <c r="F229" s="167" t="str">
        <f t="shared" si="36"/>
        <v>Мектеп</v>
      </c>
      <c r="G229" s="16"/>
      <c r="H229" s="49" t="s">
        <v>4</v>
      </c>
      <c r="I229" s="226"/>
      <c r="J229" s="13">
        <f t="shared" si="37"/>
        <v>0</v>
      </c>
      <c r="K229" s="13"/>
      <c r="L229" s="219" t="s">
        <v>2</v>
      </c>
      <c r="M229" s="219" t="s">
        <v>3</v>
      </c>
      <c r="N229" s="219" t="s">
        <v>179</v>
      </c>
      <c r="O229" s="219" t="s">
        <v>207</v>
      </c>
      <c r="P229" s="219" t="s">
        <v>176</v>
      </c>
      <c r="Q229" s="219" t="s">
        <v>177</v>
      </c>
      <c r="R229" s="219" t="s">
        <v>178</v>
      </c>
      <c r="S229" s="219" t="s">
        <v>208</v>
      </c>
      <c r="T229" s="224" t="s">
        <v>183</v>
      </c>
      <c r="U229" s="143">
        <f>SUM(U230:U249)</f>
        <v>0</v>
      </c>
      <c r="V229" s="219" t="s">
        <v>2</v>
      </c>
      <c r="W229" s="219" t="s">
        <v>3</v>
      </c>
      <c r="X229" s="219" t="s">
        <v>179</v>
      </c>
      <c r="Y229" s="220" t="s">
        <v>207</v>
      </c>
      <c r="Z229" s="219" t="s">
        <v>176</v>
      </c>
      <c r="AA229" s="219" t="s">
        <v>177</v>
      </c>
      <c r="AB229" s="219" t="s">
        <v>178</v>
      </c>
      <c r="AC229" s="219" t="s">
        <v>6</v>
      </c>
      <c r="AD229" s="221" t="s">
        <v>183</v>
      </c>
      <c r="AE229" s="14">
        <f>SUM(AE230:AE234)</f>
        <v>0</v>
      </c>
      <c r="AF229" s="202">
        <v>25</v>
      </c>
      <c r="AG229" s="49"/>
      <c r="AH229" s="49"/>
      <c r="AI229" s="16"/>
      <c r="AJ229" s="49"/>
      <c r="AK229" s="167" t="str">
        <f t="shared" si="40"/>
        <v>Мектеп</v>
      </c>
      <c r="AL229" s="16"/>
      <c r="AM229" s="49"/>
      <c r="AN229" s="216"/>
      <c r="AO229" s="112">
        <f t="shared" si="41"/>
        <v>0</v>
      </c>
      <c r="AP229" s="147">
        <v>1</v>
      </c>
      <c r="AQ229" s="49"/>
      <c r="AR229" s="49"/>
      <c r="AS229" s="49"/>
      <c r="AT229" s="49"/>
      <c r="AU229" s="167" t="str">
        <f>+$A$1</f>
        <v>Мектеп</v>
      </c>
      <c r="AV229" s="49"/>
      <c r="AW229" s="49"/>
      <c r="AX229" s="157"/>
      <c r="AY229" s="15">
        <f>IF(AQ229="",0,1)</f>
        <v>0</v>
      </c>
    </row>
    <row r="230" spans="1:51" ht="14.1" customHeight="1">
      <c r="A230" s="137">
        <v>26</v>
      </c>
      <c r="B230" s="174"/>
      <c r="C230" s="209"/>
      <c r="D230" s="212"/>
      <c r="E230" s="183"/>
      <c r="F230" s="167" t="str">
        <f t="shared" si="36"/>
        <v>Мектеп</v>
      </c>
      <c r="G230" s="16"/>
      <c r="H230" s="16" t="s">
        <v>4</v>
      </c>
      <c r="I230" s="226"/>
      <c r="J230" s="13">
        <f t="shared" si="37"/>
        <v>0</v>
      </c>
      <c r="K230" s="13"/>
      <c r="L230" s="136">
        <v>1</v>
      </c>
      <c r="M230" s="49"/>
      <c r="N230" s="49"/>
      <c r="O230" s="213"/>
      <c r="P230" s="49"/>
      <c r="Q230" s="167" t="str">
        <f t="shared" ref="Q230:Q245" si="46">+$A$1</f>
        <v>Мектеп</v>
      </c>
      <c r="R230" s="49"/>
      <c r="S230" s="16"/>
      <c r="T230" s="226"/>
      <c r="U230" s="143">
        <f t="shared" ref="U230:U246" si="47">IF(M230="",0,1)</f>
        <v>0</v>
      </c>
      <c r="V230" s="144">
        <v>1</v>
      </c>
      <c r="W230" s="16"/>
      <c r="X230" s="49"/>
      <c r="Y230" s="16"/>
      <c r="Z230" s="16"/>
      <c r="AA230" s="167" t="str">
        <f>+$A$1</f>
        <v>Мектеп</v>
      </c>
      <c r="AB230" s="16"/>
      <c r="AC230" s="16"/>
      <c r="AD230" s="157"/>
      <c r="AE230" s="14">
        <f>IF(W230="",0,1)</f>
        <v>0</v>
      </c>
      <c r="AF230" s="202">
        <v>26</v>
      </c>
      <c r="AG230" s="49"/>
      <c r="AH230" s="49"/>
      <c r="AI230" s="16"/>
      <c r="AJ230" s="49"/>
      <c r="AK230" s="167" t="str">
        <f t="shared" si="40"/>
        <v>Мектеп</v>
      </c>
      <c r="AL230" s="16"/>
      <c r="AM230" s="49"/>
      <c r="AN230" s="204"/>
      <c r="AO230" s="112">
        <f t="shared" si="41"/>
        <v>0</v>
      </c>
      <c r="AP230" s="147">
        <v>2</v>
      </c>
      <c r="AQ230" s="49"/>
      <c r="AR230" s="49"/>
      <c r="AS230" s="49"/>
      <c r="AT230" s="49"/>
      <c r="AU230" s="167" t="str">
        <f>+$A$1</f>
        <v>Мектеп</v>
      </c>
      <c r="AV230" s="49"/>
      <c r="AW230" s="49"/>
      <c r="AX230" s="157"/>
      <c r="AY230" s="15">
        <f>IF(AQ230="",0,1)</f>
        <v>0</v>
      </c>
    </row>
    <row r="231" spans="1:51" ht="14.1" customHeight="1">
      <c r="A231" s="137">
        <v>27</v>
      </c>
      <c r="B231" s="183"/>
      <c r="C231" s="209"/>
      <c r="D231" s="212"/>
      <c r="E231" s="183"/>
      <c r="F231" s="167" t="str">
        <f t="shared" si="36"/>
        <v>Мектеп</v>
      </c>
      <c r="G231" s="16"/>
      <c r="H231" s="16" t="s">
        <v>4</v>
      </c>
      <c r="I231" s="226"/>
      <c r="J231" s="13">
        <f t="shared" si="37"/>
        <v>0</v>
      </c>
      <c r="K231" s="13"/>
      <c r="L231" s="137">
        <v>2</v>
      </c>
      <c r="M231" s="49"/>
      <c r="N231" s="49"/>
      <c r="O231" s="213"/>
      <c r="P231" s="49"/>
      <c r="Q231" s="167" t="str">
        <f t="shared" si="46"/>
        <v>Мектеп</v>
      </c>
      <c r="R231" s="49"/>
      <c r="S231" s="16"/>
      <c r="T231" s="226"/>
      <c r="U231" s="143">
        <f t="shared" si="47"/>
        <v>0</v>
      </c>
      <c r="V231" s="147">
        <v>2</v>
      </c>
      <c r="W231" s="49"/>
      <c r="X231" s="49"/>
      <c r="Y231" s="49"/>
      <c r="Z231" s="49"/>
      <c r="AA231" s="171" t="str">
        <f>+$A$1</f>
        <v>Мектеп</v>
      </c>
      <c r="AB231" s="49"/>
      <c r="AC231" s="49"/>
      <c r="AD231" s="157"/>
      <c r="AE231" s="14">
        <f>IF(W231="",0,1)</f>
        <v>0</v>
      </c>
      <c r="AF231" s="202">
        <v>27</v>
      </c>
      <c r="AG231" s="49"/>
      <c r="AH231" s="49"/>
      <c r="AI231" s="16"/>
      <c r="AJ231" s="49"/>
      <c r="AK231" s="167" t="str">
        <f t="shared" si="40"/>
        <v>Мектеп</v>
      </c>
      <c r="AL231" s="16"/>
      <c r="AM231" s="49"/>
      <c r="AN231" s="204"/>
      <c r="AO231" s="112">
        <f t="shared" si="41"/>
        <v>0</v>
      </c>
      <c r="AP231" s="147">
        <v>3</v>
      </c>
      <c r="AQ231" s="49"/>
      <c r="AR231" s="49"/>
      <c r="AS231" s="49"/>
      <c r="AT231" s="49"/>
      <c r="AU231" s="167" t="str">
        <f>+$A$1</f>
        <v>Мектеп</v>
      </c>
      <c r="AV231" s="49"/>
      <c r="AW231" s="49"/>
      <c r="AX231" s="157"/>
      <c r="AY231" s="15">
        <f>IF(AQ231="",0,1)</f>
        <v>0</v>
      </c>
    </row>
    <row r="232" spans="1:51" ht="14.1" customHeight="1">
      <c r="A232" s="136">
        <v>28</v>
      </c>
      <c r="B232" s="174"/>
      <c r="C232" s="209"/>
      <c r="D232" s="213"/>
      <c r="E232" s="183"/>
      <c r="F232" s="167" t="str">
        <f t="shared" si="36"/>
        <v>Мектеп</v>
      </c>
      <c r="G232" s="16"/>
      <c r="H232" s="49" t="s">
        <v>4</v>
      </c>
      <c r="I232" s="226"/>
      <c r="J232" s="13">
        <f t="shared" si="37"/>
        <v>0</v>
      </c>
      <c r="K232" s="13"/>
      <c r="L232" s="137">
        <v>3</v>
      </c>
      <c r="M232" s="49"/>
      <c r="N232" s="49"/>
      <c r="O232" s="213"/>
      <c r="P232" s="49"/>
      <c r="Q232" s="167" t="str">
        <f t="shared" si="46"/>
        <v>Мектеп</v>
      </c>
      <c r="R232" s="49"/>
      <c r="S232" s="16"/>
      <c r="T232" s="226"/>
      <c r="U232" s="143">
        <f t="shared" si="47"/>
        <v>0</v>
      </c>
      <c r="V232" s="147">
        <v>3</v>
      </c>
      <c r="W232" s="49"/>
      <c r="X232" s="49"/>
      <c r="Y232" s="49"/>
      <c r="Z232" s="49"/>
      <c r="AA232" s="171" t="str">
        <f>+$A$1</f>
        <v>Мектеп</v>
      </c>
      <c r="AB232" s="49"/>
      <c r="AC232" s="49"/>
      <c r="AD232" s="157"/>
      <c r="AE232" s="14">
        <f>IF(W232="",0,1)</f>
        <v>0</v>
      </c>
      <c r="AF232" s="202">
        <v>28</v>
      </c>
      <c r="AG232" s="49"/>
      <c r="AH232" s="49"/>
      <c r="AI232" s="16"/>
      <c r="AJ232" s="49"/>
      <c r="AK232" s="167" t="str">
        <f t="shared" si="40"/>
        <v>Мектеп</v>
      </c>
      <c r="AL232" s="16"/>
      <c r="AM232" s="49"/>
      <c r="AN232" s="204"/>
      <c r="AO232" s="112">
        <f t="shared" si="41"/>
        <v>0</v>
      </c>
      <c r="AP232" s="147">
        <v>4</v>
      </c>
      <c r="AQ232" s="49"/>
      <c r="AR232" s="49"/>
      <c r="AS232" s="49"/>
      <c r="AT232" s="49"/>
      <c r="AU232" s="167" t="str">
        <f>+$A$1</f>
        <v>Мектеп</v>
      </c>
      <c r="AV232" s="49"/>
      <c r="AW232" s="49"/>
      <c r="AX232" s="157"/>
      <c r="AY232" s="15">
        <f>IF(AQ232="",0,1)</f>
        <v>0</v>
      </c>
    </row>
    <row r="233" spans="1:51" ht="14.1" customHeight="1">
      <c r="A233" s="137">
        <v>29</v>
      </c>
      <c r="B233" s="183"/>
      <c r="C233" s="209"/>
      <c r="D233" s="213"/>
      <c r="E233" s="183"/>
      <c r="F233" s="167" t="str">
        <f t="shared" si="36"/>
        <v>Мектеп</v>
      </c>
      <c r="G233" s="16"/>
      <c r="H233" s="49" t="s">
        <v>4</v>
      </c>
      <c r="I233" s="226"/>
      <c r="J233" s="13">
        <f t="shared" si="37"/>
        <v>0</v>
      </c>
      <c r="K233" s="13"/>
      <c r="L233" s="137">
        <v>4</v>
      </c>
      <c r="M233" s="49"/>
      <c r="N233" s="49"/>
      <c r="O233" s="213"/>
      <c r="P233" s="49"/>
      <c r="Q233" s="167" t="str">
        <f t="shared" si="46"/>
        <v>Мектеп</v>
      </c>
      <c r="R233" s="49"/>
      <c r="S233" s="16"/>
      <c r="T233" s="226"/>
      <c r="U233" s="143">
        <f t="shared" si="47"/>
        <v>0</v>
      </c>
      <c r="V233" s="147">
        <v>4</v>
      </c>
      <c r="W233" s="49"/>
      <c r="X233" s="49"/>
      <c r="Y233" s="49"/>
      <c r="Z233" s="49"/>
      <c r="AA233" s="171" t="str">
        <f>+$A$1</f>
        <v>Мектеп</v>
      </c>
      <c r="AB233" s="49"/>
      <c r="AC233" s="49"/>
      <c r="AD233" s="157"/>
      <c r="AE233" s="14">
        <f>IF(W233="",0,1)</f>
        <v>0</v>
      </c>
      <c r="AF233" s="202">
        <v>29</v>
      </c>
      <c r="AG233" s="49"/>
      <c r="AH233" s="49"/>
      <c r="AI233" s="16"/>
      <c r="AJ233" s="49"/>
      <c r="AK233" s="167" t="str">
        <f t="shared" si="40"/>
        <v>Мектеп</v>
      </c>
      <c r="AL233" s="49"/>
      <c r="AM233" s="49"/>
      <c r="AN233" s="204"/>
      <c r="AO233" s="112">
        <f t="shared" si="41"/>
        <v>0</v>
      </c>
      <c r="AP233" s="147">
        <v>5</v>
      </c>
      <c r="AQ233" s="49"/>
      <c r="AR233" s="49"/>
      <c r="AS233" s="49"/>
      <c r="AT233" s="49"/>
      <c r="AU233" s="167" t="str">
        <f>+$A$1</f>
        <v>Мектеп</v>
      </c>
      <c r="AV233" s="49"/>
      <c r="AW233" s="49"/>
      <c r="AX233" s="157"/>
      <c r="AY233" s="15">
        <f>IF(AQ233="",0,1)</f>
        <v>0</v>
      </c>
    </row>
    <row r="234" spans="1:51" ht="14.1" customHeight="1">
      <c r="A234" s="137">
        <v>30</v>
      </c>
      <c r="B234" s="183"/>
      <c r="C234" s="209"/>
      <c r="D234" s="213"/>
      <c r="E234" s="183"/>
      <c r="F234" s="167" t="str">
        <f t="shared" si="36"/>
        <v>Мектеп</v>
      </c>
      <c r="G234" s="16"/>
      <c r="H234" s="49" t="s">
        <v>4</v>
      </c>
      <c r="I234" s="226"/>
      <c r="J234" s="13">
        <f t="shared" si="37"/>
        <v>0</v>
      </c>
      <c r="K234" s="13"/>
      <c r="L234" s="137">
        <v>5</v>
      </c>
      <c r="M234" s="49"/>
      <c r="N234" s="49"/>
      <c r="O234" s="213"/>
      <c r="P234" s="49"/>
      <c r="Q234" s="167" t="str">
        <f t="shared" si="46"/>
        <v>Мектеп</v>
      </c>
      <c r="R234" s="49"/>
      <c r="S234" s="16"/>
      <c r="T234" s="226"/>
      <c r="U234" s="143">
        <f t="shared" si="47"/>
        <v>0</v>
      </c>
      <c r="V234" s="147">
        <v>5</v>
      </c>
      <c r="W234" s="49"/>
      <c r="X234" s="49"/>
      <c r="Y234" s="49"/>
      <c r="Z234" s="49"/>
      <c r="AA234" s="171" t="str">
        <f>+$A$1</f>
        <v>Мектеп</v>
      </c>
      <c r="AB234" s="49"/>
      <c r="AC234" s="49"/>
      <c r="AD234" s="157"/>
      <c r="AE234" s="14">
        <f>IF(W234="",0,1)</f>
        <v>0</v>
      </c>
      <c r="AF234" s="202">
        <v>30</v>
      </c>
      <c r="AG234" s="49"/>
      <c r="AH234" s="49"/>
      <c r="AI234" s="16"/>
      <c r="AJ234" s="49"/>
      <c r="AK234" s="167" t="str">
        <f t="shared" si="40"/>
        <v>Мектеп</v>
      </c>
      <c r="AL234" s="49"/>
      <c r="AM234" s="49"/>
      <c r="AN234" s="204"/>
      <c r="AO234" s="112">
        <f t="shared" si="41"/>
        <v>0</v>
      </c>
      <c r="AQ234" s="126" t="str">
        <f>IF(AR234=движ!D271,".","Девочки не правильно")</f>
        <v>.</v>
      </c>
      <c r="AR234" s="126">
        <f>SUMIF(AR229:AR233,"Қ",AY229:AY233)</f>
        <v>0</v>
      </c>
      <c r="AT234" s="170">
        <f>IF(AY228=движ!C271,,"Число выбывших уч-ся не соттветствует движению")</f>
        <v>0</v>
      </c>
      <c r="AU234" s="86"/>
      <c r="AV234" s="86"/>
      <c r="AY234" s="82"/>
    </row>
    <row r="235" spans="1:51" ht="14.1" customHeight="1">
      <c r="A235" s="136">
        <v>31</v>
      </c>
      <c r="B235" s="174"/>
      <c r="C235" s="209"/>
      <c r="D235" s="212"/>
      <c r="E235" s="183"/>
      <c r="F235" s="167" t="str">
        <f t="shared" si="36"/>
        <v>Мектеп</v>
      </c>
      <c r="G235" s="16"/>
      <c r="H235" s="16" t="s">
        <v>4</v>
      </c>
      <c r="I235" s="226"/>
      <c r="J235" s="13">
        <f t="shared" si="37"/>
        <v>0</v>
      </c>
      <c r="K235" s="13"/>
      <c r="L235" s="136">
        <v>6</v>
      </c>
      <c r="M235" s="49"/>
      <c r="N235" s="49"/>
      <c r="O235" s="213"/>
      <c r="P235" s="49"/>
      <c r="Q235" s="167" t="str">
        <f t="shared" si="46"/>
        <v>Мектеп</v>
      </c>
      <c r="R235" s="49"/>
      <c r="S235" s="16"/>
      <c r="T235" s="226"/>
      <c r="U235" s="143">
        <f t="shared" si="47"/>
        <v>0</v>
      </c>
      <c r="W235" s="126" t="str">
        <f>IF(X235=движ!D262,".","Девочки не правильно")</f>
        <v>.</v>
      </c>
      <c r="X235" s="126">
        <f>SUMIF(X230:X234,"Қ",AE230:AE234)</f>
        <v>0</v>
      </c>
      <c r="Z235" s="87">
        <f>IF(AE229=движ!C262,,"Число выбывших уч-ся не соттветствует движению")</f>
        <v>0</v>
      </c>
      <c r="AA235" s="87"/>
      <c r="AB235" s="87"/>
      <c r="AF235" s="147">
        <v>31</v>
      </c>
      <c r="AG235" s="49"/>
      <c r="AH235" s="49"/>
      <c r="AI235" s="16"/>
      <c r="AJ235" s="49"/>
      <c r="AK235" s="167" t="str">
        <f t="shared" si="40"/>
        <v>Мектеп</v>
      </c>
      <c r="AL235" s="49"/>
      <c r="AM235" s="49"/>
      <c r="AN235" s="204"/>
      <c r="AO235" s="112">
        <f t="shared" si="41"/>
        <v>0</v>
      </c>
    </row>
    <row r="236" spans="1:51" ht="14.1" customHeight="1">
      <c r="A236" s="137">
        <v>32</v>
      </c>
      <c r="B236" s="183"/>
      <c r="C236" s="209"/>
      <c r="D236" s="213"/>
      <c r="E236" s="183"/>
      <c r="F236" s="167" t="str">
        <f t="shared" si="36"/>
        <v>Мектеп</v>
      </c>
      <c r="G236" s="16"/>
      <c r="H236" s="49" t="s">
        <v>4</v>
      </c>
      <c r="I236" s="226"/>
      <c r="J236" s="13">
        <f t="shared" si="37"/>
        <v>0</v>
      </c>
      <c r="K236" s="13"/>
      <c r="L236" s="137">
        <v>7</v>
      </c>
      <c r="M236" s="49"/>
      <c r="N236" s="49"/>
      <c r="O236" s="213"/>
      <c r="P236" s="49"/>
      <c r="Q236" s="167" t="str">
        <f t="shared" si="46"/>
        <v>Мектеп</v>
      </c>
      <c r="R236" s="49"/>
      <c r="S236" s="16"/>
      <c r="T236" s="226"/>
      <c r="U236" s="143">
        <f t="shared" si="47"/>
        <v>0</v>
      </c>
      <c r="V236" s="269" t="s">
        <v>93</v>
      </c>
      <c r="W236" s="269"/>
      <c r="X236" s="138"/>
      <c r="Y236" s="138"/>
      <c r="Z236" s="138"/>
      <c r="AA236" s="138"/>
      <c r="AB236" s="138"/>
      <c r="AC236" s="138"/>
      <c r="AD236" s="138"/>
      <c r="AE236" s="82"/>
      <c r="AF236" s="147">
        <v>32</v>
      </c>
      <c r="AG236" s="49"/>
      <c r="AH236" s="49"/>
      <c r="AI236" s="16"/>
      <c r="AJ236" s="49"/>
      <c r="AK236" s="167" t="str">
        <f t="shared" si="40"/>
        <v>Мектеп</v>
      </c>
      <c r="AL236" s="49"/>
      <c r="AM236" s="49"/>
      <c r="AN236" s="204"/>
      <c r="AO236" s="112">
        <f t="shared" si="41"/>
        <v>0</v>
      </c>
    </row>
    <row r="237" spans="1:51" ht="14.25" customHeight="1">
      <c r="A237" s="137">
        <v>33</v>
      </c>
      <c r="B237" s="183"/>
      <c r="C237" s="209"/>
      <c r="D237" s="213"/>
      <c r="E237" s="183"/>
      <c r="F237" s="167" t="str">
        <f t="shared" si="36"/>
        <v>Мектеп</v>
      </c>
      <c r="G237" s="16"/>
      <c r="H237" s="49" t="s">
        <v>4</v>
      </c>
      <c r="I237" s="226"/>
      <c r="J237" s="13">
        <f t="shared" si="37"/>
        <v>0</v>
      </c>
      <c r="K237" s="13"/>
      <c r="L237" s="136">
        <v>8</v>
      </c>
      <c r="M237" s="49"/>
      <c r="N237" s="49"/>
      <c r="O237" s="213"/>
      <c r="P237" s="49"/>
      <c r="Q237" s="167" t="str">
        <f t="shared" si="46"/>
        <v>Мектеп</v>
      </c>
      <c r="R237" s="49"/>
      <c r="S237" s="16"/>
      <c r="T237" s="226"/>
      <c r="U237" s="143">
        <f t="shared" si="47"/>
        <v>0</v>
      </c>
      <c r="V237" s="219" t="s">
        <v>2</v>
      </c>
      <c r="W237" s="219" t="s">
        <v>3</v>
      </c>
      <c r="X237" s="219" t="s">
        <v>179</v>
      </c>
      <c r="Y237" s="220" t="s">
        <v>207</v>
      </c>
      <c r="Z237" s="219" t="s">
        <v>176</v>
      </c>
      <c r="AA237" s="219" t="s">
        <v>177</v>
      </c>
      <c r="AB237" s="219" t="s">
        <v>178</v>
      </c>
      <c r="AC237" s="219" t="s">
        <v>6</v>
      </c>
      <c r="AD237" s="221" t="s">
        <v>183</v>
      </c>
      <c r="AE237" s="14">
        <f>SUM(AE238:AE241)</f>
        <v>0</v>
      </c>
      <c r="AF237" s="147">
        <v>33</v>
      </c>
      <c r="AG237" s="49"/>
      <c r="AH237" s="49"/>
      <c r="AI237" s="49"/>
      <c r="AJ237" s="49"/>
      <c r="AK237" s="167" t="str">
        <f t="shared" si="40"/>
        <v>Мектеп</v>
      </c>
      <c r="AL237" s="49"/>
      <c r="AM237" s="49"/>
      <c r="AN237" s="157"/>
      <c r="AO237" s="112">
        <f t="shared" si="41"/>
        <v>0</v>
      </c>
    </row>
    <row r="238" spans="1:51" ht="14.1" customHeight="1">
      <c r="A238" s="136">
        <v>34</v>
      </c>
      <c r="B238" s="174"/>
      <c r="C238" s="209"/>
      <c r="D238" s="212"/>
      <c r="E238" s="183"/>
      <c r="F238" s="167" t="str">
        <f t="shared" ref="F238:F246" si="48">+$A$1</f>
        <v>Мектеп</v>
      </c>
      <c r="G238" s="16"/>
      <c r="H238" s="16" t="s">
        <v>4</v>
      </c>
      <c r="I238" s="226"/>
      <c r="J238" s="13">
        <f t="shared" si="37"/>
        <v>0</v>
      </c>
      <c r="K238" s="13"/>
      <c r="L238" s="137">
        <v>9</v>
      </c>
      <c r="M238" s="49"/>
      <c r="N238" s="49"/>
      <c r="O238" s="213"/>
      <c r="P238" s="49"/>
      <c r="Q238" s="167" t="str">
        <f t="shared" si="46"/>
        <v>Мектеп</v>
      </c>
      <c r="R238" s="49"/>
      <c r="S238" s="16"/>
      <c r="T238" s="226"/>
      <c r="U238" s="143">
        <f>IF(M238="",0,1)</f>
        <v>0</v>
      </c>
      <c r="V238" s="136">
        <v>1</v>
      </c>
      <c r="W238" s="16"/>
      <c r="X238" s="49"/>
      <c r="Y238" s="16"/>
      <c r="Z238" s="16"/>
      <c r="AA238" s="167" t="str">
        <f>+$A$1</f>
        <v>Мектеп</v>
      </c>
      <c r="AB238" s="16"/>
      <c r="AC238" s="16"/>
      <c r="AD238" s="157"/>
      <c r="AE238" s="14">
        <f>IF(W238="",0,1)</f>
        <v>0</v>
      </c>
      <c r="AF238" s="147">
        <v>34</v>
      </c>
      <c r="AG238" s="49"/>
      <c r="AH238" s="49"/>
      <c r="AI238" s="49"/>
      <c r="AJ238" s="49"/>
      <c r="AK238" s="167" t="str">
        <f t="shared" si="40"/>
        <v>Мектеп</v>
      </c>
      <c r="AL238" s="49"/>
      <c r="AM238" s="49"/>
      <c r="AN238" s="157"/>
      <c r="AO238" s="112">
        <f t="shared" si="41"/>
        <v>0</v>
      </c>
    </row>
    <row r="239" spans="1:51" ht="14.1" customHeight="1">
      <c r="A239" s="137">
        <v>35</v>
      </c>
      <c r="B239" s="183"/>
      <c r="C239" s="209"/>
      <c r="D239" s="213"/>
      <c r="E239" s="183"/>
      <c r="F239" s="167" t="str">
        <f t="shared" si="48"/>
        <v>Мектеп</v>
      </c>
      <c r="G239" s="16"/>
      <c r="H239" s="49" t="s">
        <v>4</v>
      </c>
      <c r="I239" s="226"/>
      <c r="J239" s="13">
        <f t="shared" si="37"/>
        <v>0</v>
      </c>
      <c r="K239" s="13"/>
      <c r="L239" s="136">
        <v>10</v>
      </c>
      <c r="M239" s="49"/>
      <c r="N239" s="49"/>
      <c r="O239" s="213"/>
      <c r="P239" s="49"/>
      <c r="Q239" s="167" t="str">
        <f t="shared" si="46"/>
        <v>Мектеп</v>
      </c>
      <c r="R239" s="49"/>
      <c r="S239" s="16"/>
      <c r="T239" s="226"/>
      <c r="U239" s="143">
        <f t="shared" si="47"/>
        <v>0</v>
      </c>
      <c r="V239" s="137">
        <v>2</v>
      </c>
      <c r="W239" s="49"/>
      <c r="X239" s="49"/>
      <c r="Y239" s="49"/>
      <c r="Z239" s="49"/>
      <c r="AA239" s="167" t="str">
        <f>+$A$1</f>
        <v>Мектеп</v>
      </c>
      <c r="AB239" s="49"/>
      <c r="AC239" s="49"/>
      <c r="AD239" s="157"/>
      <c r="AE239" s="14">
        <f>IF(W239="",0,1)</f>
        <v>0</v>
      </c>
      <c r="AF239" s="147">
        <v>35</v>
      </c>
      <c r="AG239" s="49"/>
      <c r="AH239" s="49"/>
      <c r="AI239" s="49"/>
      <c r="AJ239" s="49"/>
      <c r="AK239" s="167" t="str">
        <f t="shared" si="40"/>
        <v>Мектеп</v>
      </c>
      <c r="AL239" s="49"/>
      <c r="AM239" s="49"/>
      <c r="AN239" s="157"/>
      <c r="AO239" s="112">
        <f t="shared" si="41"/>
        <v>0</v>
      </c>
    </row>
    <row r="240" spans="1:51" ht="14.1" customHeight="1">
      <c r="A240" s="137">
        <v>36</v>
      </c>
      <c r="B240" s="49"/>
      <c r="C240" s="130"/>
      <c r="D240" s="26"/>
      <c r="E240" s="49"/>
      <c r="F240" s="167" t="str">
        <f t="shared" si="48"/>
        <v>Мектеп</v>
      </c>
      <c r="G240" s="16"/>
      <c r="H240" s="49" t="s">
        <v>4</v>
      </c>
      <c r="I240" s="226"/>
      <c r="J240" s="13">
        <f t="shared" si="37"/>
        <v>0</v>
      </c>
      <c r="K240" s="13"/>
      <c r="L240" s="137">
        <v>11</v>
      </c>
      <c r="M240" s="49"/>
      <c r="N240" s="49"/>
      <c r="O240" s="213"/>
      <c r="P240" s="49"/>
      <c r="Q240" s="167" t="str">
        <f t="shared" si="46"/>
        <v>Мектеп</v>
      </c>
      <c r="R240" s="49"/>
      <c r="S240" s="16"/>
      <c r="T240" s="226"/>
      <c r="U240" s="143">
        <f t="shared" si="47"/>
        <v>0</v>
      </c>
      <c r="V240" s="137">
        <v>3</v>
      </c>
      <c r="W240" s="49"/>
      <c r="X240" s="49"/>
      <c r="Y240" s="49"/>
      <c r="Z240" s="49"/>
      <c r="AA240" s="167" t="str">
        <f>+$A$1</f>
        <v>Мектеп</v>
      </c>
      <c r="AB240" s="49"/>
      <c r="AC240" s="49"/>
      <c r="AD240" s="157"/>
      <c r="AE240" s="14">
        <f>IF(W240="",0,1)</f>
        <v>0</v>
      </c>
      <c r="AF240" s="147">
        <v>36</v>
      </c>
      <c r="AG240" s="49"/>
      <c r="AH240" s="49"/>
      <c r="AI240" s="49"/>
      <c r="AJ240" s="49"/>
      <c r="AK240" s="167" t="str">
        <f t="shared" si="40"/>
        <v>Мектеп</v>
      </c>
      <c r="AL240" s="49"/>
      <c r="AM240" s="49"/>
      <c r="AN240" s="157"/>
      <c r="AO240" s="112">
        <f t="shared" si="41"/>
        <v>0</v>
      </c>
    </row>
    <row r="241" spans="1:42" ht="14.1" customHeight="1">
      <c r="A241" s="136">
        <v>37</v>
      </c>
      <c r="B241" s="16"/>
      <c r="C241" s="130"/>
      <c r="D241" s="24"/>
      <c r="E241" s="49"/>
      <c r="F241" s="167" t="str">
        <f t="shared" si="48"/>
        <v>Мектеп</v>
      </c>
      <c r="G241" s="16"/>
      <c r="H241" s="16" t="s">
        <v>4</v>
      </c>
      <c r="I241" s="226"/>
      <c r="J241" s="13">
        <f t="shared" si="37"/>
        <v>0</v>
      </c>
      <c r="K241" s="13"/>
      <c r="L241" s="136">
        <v>12</v>
      </c>
      <c r="M241" s="49"/>
      <c r="N241" s="49"/>
      <c r="O241" s="213"/>
      <c r="P241" s="49"/>
      <c r="Q241" s="167" t="str">
        <f t="shared" si="46"/>
        <v>Мектеп</v>
      </c>
      <c r="R241" s="49"/>
      <c r="S241" s="16"/>
      <c r="T241" s="226"/>
      <c r="U241" s="143">
        <f t="shared" si="47"/>
        <v>0</v>
      </c>
      <c r="V241" s="137">
        <v>4</v>
      </c>
      <c r="W241" s="49"/>
      <c r="X241" s="49"/>
      <c r="Y241" s="49"/>
      <c r="Z241" s="49"/>
      <c r="AA241" s="167" t="str">
        <f>+$A$1</f>
        <v>Мектеп</v>
      </c>
      <c r="AB241" s="49"/>
      <c r="AC241" s="49"/>
      <c r="AD241" s="157"/>
      <c r="AE241" s="15">
        <f>IF(W241="",0,1)</f>
        <v>0</v>
      </c>
      <c r="AF241" s="147">
        <v>37</v>
      </c>
      <c r="AG241" s="49"/>
      <c r="AH241" s="49"/>
      <c r="AI241" s="49"/>
      <c r="AJ241" s="49"/>
      <c r="AK241" s="167" t="str">
        <f t="shared" si="40"/>
        <v>Мектеп</v>
      </c>
      <c r="AL241" s="49"/>
      <c r="AM241" s="49"/>
      <c r="AN241" s="157"/>
      <c r="AO241" s="112">
        <f t="shared" si="41"/>
        <v>0</v>
      </c>
    </row>
    <row r="242" spans="1:42" ht="14.1" customHeight="1">
      <c r="A242" s="137">
        <v>38</v>
      </c>
      <c r="B242" s="49"/>
      <c r="C242" s="130"/>
      <c r="D242" s="26"/>
      <c r="E242" s="49"/>
      <c r="F242" s="167" t="str">
        <f t="shared" si="48"/>
        <v>Мектеп</v>
      </c>
      <c r="G242" s="16"/>
      <c r="H242" s="49" t="s">
        <v>4</v>
      </c>
      <c r="I242" s="226"/>
      <c r="J242" s="13">
        <f t="shared" si="37"/>
        <v>0</v>
      </c>
      <c r="K242" s="13"/>
      <c r="L242" s="137">
        <v>13</v>
      </c>
      <c r="M242" s="49"/>
      <c r="N242" s="49"/>
      <c r="O242" s="213"/>
      <c r="P242" s="49"/>
      <c r="Q242" s="167" t="str">
        <f t="shared" si="46"/>
        <v>Мектеп</v>
      </c>
      <c r="R242" s="49"/>
      <c r="S242" s="16"/>
      <c r="T242" s="226"/>
      <c r="U242" s="143">
        <f t="shared" si="47"/>
        <v>0</v>
      </c>
      <c r="V242" s="3"/>
      <c r="W242" s="126" t="str">
        <f>IF(X242=движ!D266,".","Девочки не правильно")</f>
        <v>.</v>
      </c>
      <c r="X242" s="126">
        <f>SUMIF(X238:X241,"Қ",AE238:AE241)</f>
        <v>0</v>
      </c>
      <c r="Z242" s="87">
        <f>IF(AE237=движ!C266,,"Число выбывших уч-ся не соттветствует движению")</f>
        <v>0</v>
      </c>
      <c r="AA242" s="87"/>
      <c r="AB242" s="87"/>
      <c r="AD242" s="142"/>
      <c r="AE242" s="82"/>
      <c r="AF242" s="147">
        <v>38</v>
      </c>
      <c r="AG242" s="49"/>
      <c r="AH242" s="49"/>
      <c r="AI242" s="49"/>
      <c r="AJ242" s="49"/>
      <c r="AK242" s="167" t="str">
        <f t="shared" si="40"/>
        <v>Мектеп</v>
      </c>
      <c r="AL242" s="49"/>
      <c r="AM242" s="49"/>
      <c r="AN242" s="157"/>
      <c r="AO242" s="112">
        <f t="shared" si="41"/>
        <v>0</v>
      </c>
    </row>
    <row r="243" spans="1:42" ht="14.1" customHeight="1">
      <c r="A243" s="137">
        <v>39</v>
      </c>
      <c r="B243" s="49"/>
      <c r="C243" s="130"/>
      <c r="D243" s="26"/>
      <c r="E243" s="49"/>
      <c r="F243" s="167" t="str">
        <f t="shared" si="48"/>
        <v>Мектеп</v>
      </c>
      <c r="G243" s="16"/>
      <c r="H243" s="49" t="s">
        <v>4</v>
      </c>
      <c r="I243" s="226"/>
      <c r="J243" s="13">
        <f t="shared" si="37"/>
        <v>0</v>
      </c>
      <c r="K243" s="13"/>
      <c r="L243" s="136">
        <v>14</v>
      </c>
      <c r="M243" s="49"/>
      <c r="N243" s="49"/>
      <c r="O243" s="26"/>
      <c r="P243" s="49"/>
      <c r="Q243" s="167" t="str">
        <f t="shared" si="46"/>
        <v>Мектеп</v>
      </c>
      <c r="R243" s="49"/>
      <c r="S243" s="16"/>
      <c r="T243" s="226"/>
      <c r="U243" s="143">
        <f t="shared" si="47"/>
        <v>0</v>
      </c>
      <c r="V243" s="3" t="s">
        <v>94</v>
      </c>
      <c r="AE243" s="82"/>
      <c r="AF243" s="147">
        <v>39</v>
      </c>
      <c r="AG243" s="49"/>
      <c r="AH243" s="49"/>
      <c r="AI243" s="49"/>
      <c r="AJ243" s="49"/>
      <c r="AK243" s="167" t="str">
        <f t="shared" si="40"/>
        <v>Мектеп</v>
      </c>
      <c r="AL243" s="49"/>
      <c r="AM243" s="49"/>
      <c r="AN243" s="157"/>
      <c r="AO243" s="112">
        <f t="shared" si="41"/>
        <v>0</v>
      </c>
    </row>
    <row r="244" spans="1:42" ht="14.1" customHeight="1">
      <c r="A244" s="136">
        <v>40</v>
      </c>
      <c r="B244" s="16"/>
      <c r="C244" s="130"/>
      <c r="D244" s="24"/>
      <c r="E244" s="49"/>
      <c r="F244" s="167" t="str">
        <f t="shared" si="48"/>
        <v>Мектеп</v>
      </c>
      <c r="G244" s="16"/>
      <c r="H244" s="16" t="s">
        <v>4</v>
      </c>
      <c r="I244" s="226"/>
      <c r="J244" s="13">
        <f t="shared" si="37"/>
        <v>0</v>
      </c>
      <c r="K244" s="13"/>
      <c r="L244" s="137">
        <v>15</v>
      </c>
      <c r="M244" s="49"/>
      <c r="N244" s="49"/>
      <c r="O244" s="26"/>
      <c r="P244" s="49"/>
      <c r="Q244" s="167" t="str">
        <f t="shared" si="46"/>
        <v>Мектеп</v>
      </c>
      <c r="R244" s="49"/>
      <c r="S244" s="16"/>
      <c r="T244" s="226"/>
      <c r="U244" s="143">
        <f t="shared" si="47"/>
        <v>0</v>
      </c>
      <c r="V244" s="4" t="s">
        <v>1</v>
      </c>
      <c r="AE244" s="82"/>
      <c r="AF244" s="147">
        <v>40</v>
      </c>
      <c r="AG244" s="49"/>
      <c r="AH244" s="49"/>
      <c r="AI244" s="49"/>
      <c r="AJ244" s="49"/>
      <c r="AK244" s="167" t="str">
        <f t="shared" si="40"/>
        <v>Мектеп</v>
      </c>
      <c r="AL244" s="49"/>
      <c r="AM244" s="49"/>
      <c r="AN244" s="157"/>
      <c r="AO244" s="112">
        <f t="shared" si="41"/>
        <v>0</v>
      </c>
    </row>
    <row r="245" spans="1:42" ht="12.75" customHeight="1">
      <c r="A245" s="137">
        <v>41</v>
      </c>
      <c r="B245" s="49"/>
      <c r="C245" s="130"/>
      <c r="D245" s="26"/>
      <c r="E245" s="49"/>
      <c r="F245" s="167" t="str">
        <f t="shared" si="48"/>
        <v>Мектеп</v>
      </c>
      <c r="G245" s="16"/>
      <c r="H245" s="49" t="s">
        <v>4</v>
      </c>
      <c r="I245" s="226"/>
      <c r="J245" s="13">
        <f t="shared" si="37"/>
        <v>0</v>
      </c>
      <c r="K245" s="13"/>
      <c r="L245" s="136">
        <v>16</v>
      </c>
      <c r="M245" s="49"/>
      <c r="N245" s="49"/>
      <c r="O245" s="26"/>
      <c r="P245" s="49"/>
      <c r="Q245" s="167" t="str">
        <f t="shared" si="46"/>
        <v>Мектеп</v>
      </c>
      <c r="R245" s="49"/>
      <c r="S245" s="16"/>
      <c r="T245" s="226"/>
      <c r="U245" s="143">
        <f t="shared" si="47"/>
        <v>0</v>
      </c>
      <c r="V245" s="219" t="s">
        <v>2</v>
      </c>
      <c r="W245" s="219" t="s">
        <v>3</v>
      </c>
      <c r="X245" s="219"/>
      <c r="Y245" s="220" t="s">
        <v>207</v>
      </c>
      <c r="Z245" s="219" t="s">
        <v>176</v>
      </c>
      <c r="AA245" s="219" t="s">
        <v>177</v>
      </c>
      <c r="AB245" s="219" t="s">
        <v>178</v>
      </c>
      <c r="AC245" s="220" t="s">
        <v>211</v>
      </c>
      <c r="AD245" s="221" t="s">
        <v>183</v>
      </c>
      <c r="AE245" s="82">
        <f>SUM(AE246:AE248)</f>
        <v>0</v>
      </c>
      <c r="AF245" s="147">
        <v>41</v>
      </c>
      <c r="AG245" s="49"/>
      <c r="AH245" s="49"/>
      <c r="AI245" s="49"/>
      <c r="AJ245" s="49"/>
      <c r="AK245" s="167" t="str">
        <f t="shared" si="40"/>
        <v>Мектеп</v>
      </c>
      <c r="AL245" s="49"/>
      <c r="AM245" s="49"/>
      <c r="AN245" s="157"/>
      <c r="AO245" s="112">
        <f t="shared" si="41"/>
        <v>0</v>
      </c>
    </row>
    <row r="246" spans="1:42" ht="14.1" customHeight="1">
      <c r="A246" s="137">
        <v>42</v>
      </c>
      <c r="B246" s="49"/>
      <c r="C246" s="130"/>
      <c r="D246" s="26"/>
      <c r="E246" s="49"/>
      <c r="F246" s="167" t="str">
        <f t="shared" si="48"/>
        <v>Мектеп</v>
      </c>
      <c r="G246" s="16"/>
      <c r="H246" s="49" t="s">
        <v>4</v>
      </c>
      <c r="I246" s="226"/>
      <c r="J246" s="13">
        <f t="shared" si="37"/>
        <v>0</v>
      </c>
      <c r="K246" s="13"/>
      <c r="L246" s="137">
        <v>17</v>
      </c>
      <c r="M246" s="49"/>
      <c r="N246" s="49"/>
      <c r="O246" s="26"/>
      <c r="P246" s="49"/>
      <c r="Q246" s="167" t="str">
        <f t="shared" ref="Q246" si="49">+$A$1</f>
        <v>Мектеп</v>
      </c>
      <c r="R246" s="49"/>
      <c r="S246" s="16"/>
      <c r="T246" s="226"/>
      <c r="U246" s="143">
        <f t="shared" si="47"/>
        <v>0</v>
      </c>
      <c r="V246" s="144">
        <v>1</v>
      </c>
      <c r="W246" s="49"/>
      <c r="X246" s="49"/>
      <c r="Y246" s="16"/>
      <c r="Z246" s="16"/>
      <c r="AA246" s="16"/>
      <c r="AB246" s="16"/>
      <c r="AC246" s="16"/>
      <c r="AD246" s="157"/>
      <c r="AE246" s="15">
        <f>IF(W246="",0,1)</f>
        <v>0</v>
      </c>
      <c r="AF246" s="85"/>
      <c r="AG246" s="92"/>
      <c r="AH246" s="92"/>
      <c r="AI246" s="92"/>
      <c r="AJ246" s="92"/>
      <c r="AK246" s="139"/>
      <c r="AL246" s="92"/>
      <c r="AM246" s="92"/>
      <c r="AN246" s="92"/>
      <c r="AO246" s="112"/>
    </row>
    <row r="247" spans="1:42" ht="14.1" customHeight="1">
      <c r="A247" s="12"/>
      <c r="B247" s="139"/>
      <c r="C247" s="177"/>
      <c r="D247" s="141"/>
      <c r="E247" s="92"/>
      <c r="F247" s="139"/>
      <c r="G247" s="139"/>
      <c r="H247" s="139"/>
      <c r="I247" s="139"/>
      <c r="J247" s="13">
        <f t="shared" si="37"/>
        <v>0</v>
      </c>
      <c r="K247" s="13"/>
      <c r="L247" s="12"/>
      <c r="M247" s="92"/>
      <c r="N247" s="92"/>
      <c r="O247" s="95"/>
      <c r="P247" s="92"/>
      <c r="Q247" s="139"/>
      <c r="R247" s="92"/>
      <c r="S247" s="139"/>
      <c r="T247" s="142"/>
      <c r="U247" s="143"/>
      <c r="V247" s="147">
        <v>2</v>
      </c>
      <c r="W247" s="49"/>
      <c r="X247" s="49"/>
      <c r="Y247" s="49"/>
      <c r="Z247" s="49"/>
      <c r="AA247" s="49"/>
      <c r="AB247" s="49"/>
      <c r="AC247" s="49"/>
      <c r="AD247" s="157"/>
      <c r="AE247" s="15">
        <f>IF(W247="",0,1)</f>
        <v>0</v>
      </c>
      <c r="AF247" s="85"/>
      <c r="AG247" s="172" t="str">
        <f>IF(AH247=движ!AB263,".","Девочки не правильно")</f>
        <v>.</v>
      </c>
      <c r="AH247" s="126">
        <f>SUMIF(AH205:AH245,"Қ",AO205:AO245)</f>
        <v>0</v>
      </c>
      <c r="AI247">
        <f>COUNTA(выбыл!AI205:AI245)</f>
        <v>0</v>
      </c>
      <c r="AJ247" s="113">
        <f>IF((AI247-AO204)=(движ!C263-движ!AC263),,"Число выбывших уч-ся не соттветствует движению")</f>
        <v>0</v>
      </c>
      <c r="AK247" s="113"/>
      <c r="AL247" s="113"/>
      <c r="AM247" s="85"/>
      <c r="AN247" s="85"/>
      <c r="AO247" s="85"/>
    </row>
    <row r="248" spans="1:42" ht="14.1" customHeight="1">
      <c r="B248" s="126">
        <f>IF(C248=движ!D256,,"Число девочек не соттветствует движению")</f>
        <v>0</v>
      </c>
      <c r="C248" s="178">
        <f>SUMIF(C205:C246,"Қ",J205:J246)</f>
        <v>0</v>
      </c>
      <c r="D248" s="89"/>
      <c r="E248" s="170">
        <f>IF(J204=движ!C256,,"Число выбывших уч-ся не соттветствует движению")</f>
        <v>0</v>
      </c>
      <c r="F248" s="86"/>
      <c r="G248" s="86"/>
      <c r="H248" s="88"/>
      <c r="I248" s="88"/>
      <c r="L248" s="126" t="str">
        <f>IF(M248=движ!D258,".","Девочки не правильно")</f>
        <v>.</v>
      </c>
      <c r="M248" s="126">
        <f>SUMIF(N230:N246,"Қ",U230:U246)</f>
        <v>0</v>
      </c>
      <c r="N248" s="48"/>
      <c r="O248" s="170">
        <f>IF(U229=движ!C258,,"Число выбывших уч-ся не соттветствует движению")</f>
        <v>0</v>
      </c>
      <c r="P248" s="86"/>
      <c r="Q248" s="86"/>
      <c r="R248" s="85"/>
      <c r="S248" s="85"/>
      <c r="T248" s="80"/>
      <c r="U248" s="143"/>
      <c r="V248" s="147">
        <v>3</v>
      </c>
      <c r="W248" s="49"/>
      <c r="X248" s="49"/>
      <c r="Y248" s="49"/>
      <c r="Z248" s="49"/>
      <c r="AA248" s="49"/>
      <c r="AB248" s="49"/>
      <c r="AC248" s="49"/>
      <c r="AD248" s="157"/>
      <c r="AE248" s="15">
        <f>IF(W248="",0,1)</f>
        <v>0</v>
      </c>
      <c r="AF248" s="85"/>
      <c r="AG248" s="92"/>
      <c r="AH248" s="92"/>
      <c r="AI248" s="85"/>
      <c r="AJ248" s="85"/>
      <c r="AK248" s="85"/>
      <c r="AL248" s="85"/>
      <c r="AM248" s="85"/>
      <c r="AN248" s="85"/>
      <c r="AO248" s="94"/>
    </row>
    <row r="249" spans="1:42" ht="14.1" customHeight="1">
      <c r="A249" s="90" t="s">
        <v>9</v>
      </c>
      <c r="B249" s="126"/>
      <c r="C249" s="180"/>
      <c r="D249" s="89"/>
      <c r="E249" s="88"/>
      <c r="F249" s="88"/>
      <c r="G249" s="88"/>
      <c r="H249" s="88"/>
      <c r="I249" s="88"/>
      <c r="L249" s="90" t="s">
        <v>9</v>
      </c>
      <c r="M249" s="92"/>
      <c r="N249" s="92"/>
      <c r="O249" s="95"/>
      <c r="P249" s="92"/>
      <c r="Q249" s="139"/>
      <c r="R249" s="92"/>
      <c r="S249" s="139"/>
      <c r="T249" s="142"/>
      <c r="U249" s="143"/>
      <c r="V249" s="3"/>
      <c r="W249" s="126" t="str">
        <f>IF(X249=движ!D267,".","Девочки не правильно")</f>
        <v>.</v>
      </c>
      <c r="X249" s="126">
        <f>SUMIF(X246:X248,"Қ",AE246:AE248)</f>
        <v>0</v>
      </c>
      <c r="Z249" s="87">
        <f>IF(AE245=движ!C267,,"Число выбывших уч-ся не соттветствует движению")</f>
        <v>0</v>
      </c>
      <c r="AA249" s="87"/>
      <c r="AB249" s="87"/>
      <c r="AD249" s="142"/>
      <c r="AE249" s="82"/>
      <c r="AF249" s="90" t="s">
        <v>9</v>
      </c>
      <c r="AG249" s="85"/>
      <c r="AH249" s="85"/>
      <c r="AI249" s="85"/>
      <c r="AJ249" s="85"/>
      <c r="AK249" s="85"/>
      <c r="AL249" s="85"/>
      <c r="AM249" s="85"/>
      <c r="AN249" s="85"/>
      <c r="AO249" s="94"/>
      <c r="AP249" s="90" t="s">
        <v>9</v>
      </c>
    </row>
    <row r="253" spans="1:42">
      <c r="V253" s="90" t="s">
        <v>9</v>
      </c>
    </row>
  </sheetData>
  <sheetProtection password="CF62" sheet="1" formatCells="0" formatColumns="0" formatRows="0"/>
  <sortState ref="M239:T254">
    <sortCondition ref="O239:O254"/>
  </sortState>
  <mergeCells count="5">
    <mergeCell ref="V137:AC137"/>
    <mergeCell ref="V187:AC187"/>
    <mergeCell ref="V39:AC39"/>
    <mergeCell ref="V87:AC87"/>
    <mergeCell ref="V236:W236"/>
  </mergeCells>
  <phoneticPr fontId="1" type="noConversion"/>
  <dataValidations xWindow="631" yWindow="373" count="7">
    <dataValidation type="list" allowBlank="1" showInputMessage="1" showErrorMessage="1" sqref="E45 E93 E193 E143 E247">
      <formula1>$BA$6:$BA$48</formula1>
    </dataValidation>
    <dataValidation type="list" allowBlank="1" showInputMessage="1" showErrorMessage="1" sqref="S249 S193:S194 T183:T194 S143:T143 S93:T98 S45:T45 S48:T48 S247">
      <formula1>$BB$6:$BB$21</formula1>
    </dataValidation>
    <dataValidation type="list" allowBlank="1" showInputMessage="1" showErrorMessage="1" sqref="S154:S173 S205:S225 S6:S25 S54:S73 S104:S123">
      <formula1>$BC$6:$BC$16</formula1>
    </dataValidation>
    <dataValidation type="list" allowBlank="1" showInputMessage="1" showErrorMessage="1" errorTitle="Қате" error="Егер, ұл-бала болса &quot;Ұ&quot; таңда_x000a_Егер, қыз-бала болса &quot;Қ&quot; таңда" promptTitle="Толтыру" prompt="Егер, ұл-бала болса &quot;Ұ&quot; таңда_x000a_Егер, қыз-бала болса &quot;Қ&quot; таңда_x000a_" sqref="N178:N193 AR213 AH205:AH246 N230:N247 C205:C247 C154:C193 C104:C143 C54:C93 C6:C45 N128:N143 N78:N93 N249 AH154:AH166 AH104:AH116 AH54:AH66 X238:X241 X190:X193 X140:X143 X98 X90:X93 X230:X234 X181:X185 X131:X135 X81:X85 N48 X172:X176 X122:X126 X72:X76 X213:X217 X163:X167 X113:X117 X63:X67 X205:X209 X154:X158 X104:X108 X54:X58 N205:N224 N154:N173 N104:N123 N54:N73 AH172:AH174 AH122:AH124 AH72:AH74 AH24:AH26 AH42:AH46 AH37:AH38 AH30:AH32 AH6:AH18 AR229:AR233 N6:N25 X6:X10 X15:X19 X24:X28 X33:X37 X42:X45 AH79:AH81 AH128:AH130 AH179:AH181 AR207:AR211 AH86:AH87 AH135:AH136 AH186:AH187 AR217:AR224 AH91:AH95 AH140:AH144 AH191:AH195 N30:N45 X221:X226">
      <formula1>$BD$6:$BD$7</formula1>
    </dataValidation>
    <dataValidation type="textLength" allowBlank="1" showInputMessage="1" showErrorMessage="1" errorTitle="Қате" error="ЖСН(ИИН) 12 цифрдан тұрады" sqref="I54:I92 AD33:AD37 T6:T25 T30:T44 AD6:AD10 AD15:AD19 AD24:AD28 I6:I45 AD42:AD46 AN6:AN18 AN24:AN25 AN30:AN32 AN37:AN38 I104:I142 AN42:AN46 T54:T73 T78:T92 AD54:AD58 AD63:AD67 AD72:AD76 AD81:AD85 AD90:AD93 AN54:AN66 AN72:AN73 AN79:AN81 AN86:AN87 AN191:AN195 T128:T142 AD140:AD143 AN140:AN144 AD131:AD135 AD104:AD108 AD113:AD117 AD122:AD126 AN91:AN95 AN104:AN116 AN122:AN123 AN128:AN130 AN135:AN136 T230:T247 AX207:AX211 T178:T182 T154:T173 AD154:AD158 AD163:AD167 AD172:AD176 AD181:AD185 AD190:AD194 AD205:AD209 AN172:AN174 AN179:AN183 AN186:AN189 I154:I192 T104:T123 AD213:AD217 AD221:AD226 AD230:AD234 AD238:AD242 AD246:AD249 AN154:AN166 I205:I225 T249 AN205:AN245 AX229:AX233 AX217:AX224 I228:I246 T205:T225">
      <formula1>12</formula1>
      <formula2>12</formula2>
    </dataValidation>
    <dataValidation type="list" allowBlank="1" showInputMessage="1" showErrorMessage="1" sqref="E6:E44 E54:E92 E104:E142 E154:E192 E205:E246">
      <formula1>$BA$6:$BA$44</formula1>
    </dataValidation>
    <dataValidation type="list" allowBlank="1" showInputMessage="1" showErrorMessage="1" sqref="S30:S44 S78:S92 S128:S142 S178:S192 S230:S246">
      <formula1>$BB$6:$BB$22</formula1>
    </dataValidation>
  </dataValidations>
  <pageMargins left="0.78740157480314965" right="0.19685039370078741" top="0.19685039370078741" bottom="0.19685039370078741" header="0.51181102362204722" footer="0.51181102362204722"/>
  <pageSetup paperSize="9" scale="75" orientation="landscape" verticalDpi="300" r:id="rId1"/>
  <headerFooter alignWithMargins="0"/>
  <rowBreaks count="4" manualBreakCount="4">
    <brk id="48" max="16383" man="1"/>
    <brk id="98" max="16383" man="1"/>
    <brk id="148" max="16383" man="1"/>
    <brk id="199" max="16383" man="1"/>
  </rowBreaks>
  <colBreaks count="5" manualBreakCount="5">
    <brk id="11" max="1048575" man="1"/>
    <brk id="21" max="1048575" man="1"/>
    <brk id="31" max="1048575" man="1"/>
    <brk id="41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6"/>
  <sheetViews>
    <sheetView showGridLines="0" view="pageBreakPreview" topLeftCell="A34" zoomScale="80" zoomScaleNormal="70" zoomScaleSheetLayoutView="80" workbookViewId="0">
      <selection activeCell="H266" sqref="H266"/>
    </sheetView>
  </sheetViews>
  <sheetFormatPr defaultColWidth="9.140625" defaultRowHeight="12.75"/>
  <cols>
    <col min="1" max="1" width="5" style="4" customWidth="1"/>
    <col min="2" max="2" width="30.85546875" style="4" customWidth="1"/>
    <col min="3" max="3" width="9.140625" style="4" customWidth="1"/>
    <col min="4" max="4" width="7.28515625" style="79" customWidth="1"/>
    <col min="5" max="5" width="23.28515625" style="4" customWidth="1"/>
    <col min="6" max="6" width="19.28515625" style="4" customWidth="1"/>
    <col min="7" max="7" width="20.7109375" style="4" customWidth="1"/>
    <col min="8" max="8" width="19.140625" style="4" customWidth="1"/>
    <col min="9" max="9" width="18.85546875" style="4" customWidth="1"/>
    <col min="10" max="10" width="3.28515625" style="96" customWidth="1"/>
    <col min="11" max="11" width="4.7109375" style="96" customWidth="1"/>
    <col min="12" max="12" width="3.85546875" style="4" customWidth="1"/>
    <col min="13" max="13" width="39.5703125" style="4" customWidth="1"/>
    <col min="14" max="14" width="10" style="4" customWidth="1"/>
    <col min="15" max="15" width="7.5703125" style="79" customWidth="1"/>
    <col min="16" max="16" width="27.28515625" style="4" customWidth="1"/>
    <col min="17" max="17" width="16.7109375" style="4" customWidth="1"/>
    <col min="18" max="19" width="19.42578125" style="4" customWidth="1"/>
    <col min="20" max="20" width="15.28515625" style="195" customWidth="1"/>
    <col min="21" max="21" width="2.5703125" style="96" customWidth="1"/>
    <col min="22" max="22" width="3.85546875" style="4" customWidth="1"/>
    <col min="23" max="23" width="39.5703125" style="4" customWidth="1"/>
    <col min="24" max="24" width="10" style="4" customWidth="1"/>
    <col min="25" max="25" width="7.5703125" style="4" customWidth="1"/>
    <col min="26" max="26" width="27.28515625" style="4" customWidth="1"/>
    <col min="27" max="27" width="16.7109375" style="4" customWidth="1"/>
    <col min="28" max="29" width="19.42578125" style="4" customWidth="1"/>
    <col min="30" max="30" width="15.28515625" style="4" customWidth="1"/>
    <col min="31" max="31" width="3.140625" style="96" customWidth="1"/>
    <col min="32" max="32" width="9.140625" style="4" hidden="1" customWidth="1"/>
    <col min="33" max="33" width="22.140625" style="4" hidden="1" customWidth="1"/>
    <col min="34" max="34" width="28.85546875" style="4" hidden="1" customWidth="1"/>
    <col min="35" max="35" width="17.85546875" style="4" hidden="1" customWidth="1"/>
    <col min="36" max="36" width="0" style="4" hidden="1" customWidth="1"/>
    <col min="37" max="16384" width="9.140625" style="4"/>
  </cols>
  <sheetData>
    <row r="1" spans="1:35" s="3" customFormat="1">
      <c r="A1" s="53" t="str">
        <f>+движ!$A$1</f>
        <v>Мектеп</v>
      </c>
      <c r="B1" s="53"/>
      <c r="C1" s="53"/>
      <c r="D1" s="54"/>
      <c r="E1" s="55" t="s">
        <v>39</v>
      </c>
      <c r="F1" s="55"/>
      <c r="G1" s="55"/>
      <c r="H1" s="55" t="s">
        <v>219</v>
      </c>
      <c r="I1" s="55"/>
      <c r="J1" s="53"/>
      <c r="K1" s="53"/>
      <c r="L1" s="53" t="str">
        <f>+движ!$A$1</f>
        <v>Мектеп</v>
      </c>
      <c r="M1" s="53"/>
      <c r="N1" s="53"/>
      <c r="O1" s="54"/>
      <c r="P1" s="55" t="s">
        <v>39</v>
      </c>
      <c r="Q1" s="55"/>
      <c r="R1" s="55"/>
      <c r="S1" s="55" t="s">
        <v>219</v>
      </c>
      <c r="T1" s="194"/>
      <c r="U1" s="53"/>
      <c r="V1" s="53" t="str">
        <f>+движ!$A$1</f>
        <v>Мектеп</v>
      </c>
      <c r="W1" s="53"/>
      <c r="X1" s="53"/>
      <c r="Y1" s="54"/>
      <c r="Z1" s="55" t="s">
        <v>39</v>
      </c>
      <c r="AA1" s="55"/>
      <c r="AB1" s="55"/>
      <c r="AC1" s="55" t="s">
        <v>219</v>
      </c>
      <c r="AD1" s="55"/>
      <c r="AE1" s="53"/>
    </row>
    <row r="2" spans="1:35">
      <c r="A2" s="3" t="s">
        <v>8</v>
      </c>
    </row>
    <row r="3" spans="1:35">
      <c r="A3" s="3" t="s">
        <v>103</v>
      </c>
      <c r="J3" s="97"/>
      <c r="K3" s="97"/>
      <c r="L3" s="3" t="s">
        <v>104</v>
      </c>
      <c r="V3" s="3" t="s">
        <v>106</v>
      </c>
      <c r="AE3" s="98"/>
    </row>
    <row r="4" spans="1:35" ht="12" customHeight="1">
      <c r="A4" s="4" t="s">
        <v>1</v>
      </c>
      <c r="D4" s="99">
        <f>J5+U5+U29+AE32+AE42+AE5+AE14+AE23</f>
        <v>0</v>
      </c>
      <c r="J4" s="97"/>
      <c r="K4" s="97"/>
      <c r="L4" s="4" t="s">
        <v>1</v>
      </c>
      <c r="U4" s="97"/>
      <c r="V4" s="4" t="s">
        <v>1</v>
      </c>
      <c r="AE4" s="98"/>
    </row>
    <row r="5" spans="1:35" ht="32.25" customHeight="1">
      <c r="A5" s="219" t="s">
        <v>2</v>
      </c>
      <c r="B5" s="219" t="s">
        <v>3</v>
      </c>
      <c r="C5" s="219" t="s">
        <v>179</v>
      </c>
      <c r="D5" s="220" t="s">
        <v>207</v>
      </c>
      <c r="E5" s="219" t="s">
        <v>182</v>
      </c>
      <c r="F5" s="219" t="s">
        <v>176</v>
      </c>
      <c r="G5" s="219" t="s">
        <v>213</v>
      </c>
      <c r="H5" s="219" t="s">
        <v>4</v>
      </c>
      <c r="I5" s="221" t="s">
        <v>183</v>
      </c>
      <c r="J5" s="98">
        <f>SUM(J6:J45)</f>
        <v>0</v>
      </c>
      <c r="K5" s="98"/>
      <c r="L5" s="219" t="s">
        <v>2</v>
      </c>
      <c r="M5" s="219" t="s">
        <v>3</v>
      </c>
      <c r="N5" s="219" t="s">
        <v>179</v>
      </c>
      <c r="O5" s="219" t="s">
        <v>207</v>
      </c>
      <c r="P5" s="219" t="s">
        <v>182</v>
      </c>
      <c r="Q5" s="219" t="s">
        <v>176</v>
      </c>
      <c r="R5" s="219" t="s">
        <v>213</v>
      </c>
      <c r="S5" s="219" t="s">
        <v>209</v>
      </c>
      <c r="T5" s="224" t="s">
        <v>183</v>
      </c>
      <c r="U5" s="98">
        <f>SUM(U6:U25)</f>
        <v>0</v>
      </c>
      <c r="V5" s="219" t="s">
        <v>2</v>
      </c>
      <c r="W5" s="219" t="s">
        <v>3</v>
      </c>
      <c r="X5" s="219" t="s">
        <v>179</v>
      </c>
      <c r="Y5" s="219" t="s">
        <v>207</v>
      </c>
      <c r="Z5" s="220" t="s">
        <v>212</v>
      </c>
      <c r="AA5" s="219" t="s">
        <v>176</v>
      </c>
      <c r="AB5" s="219" t="s">
        <v>213</v>
      </c>
      <c r="AC5" s="219" t="s">
        <v>6</v>
      </c>
      <c r="AD5" s="224" t="s">
        <v>183</v>
      </c>
      <c r="AE5" s="98">
        <f>SUM(AE6:AE10)</f>
        <v>0</v>
      </c>
      <c r="AG5" s="4" t="s">
        <v>114</v>
      </c>
      <c r="AH5" s="4" t="s">
        <v>148</v>
      </c>
      <c r="AI5" s="4" t="s">
        <v>161</v>
      </c>
    </row>
    <row r="6" spans="1:35" ht="14.1" customHeight="1">
      <c r="A6" s="136">
        <v>1</v>
      </c>
      <c r="B6" s="156"/>
      <c r="C6" s="156"/>
      <c r="D6" s="213"/>
      <c r="E6" s="183"/>
      <c r="F6" s="167" t="str">
        <f>+$A$1</f>
        <v>Мектеп</v>
      </c>
      <c r="G6" s="16"/>
      <c r="H6" s="167" t="s">
        <v>4</v>
      </c>
      <c r="I6" s="226"/>
      <c r="J6" s="50">
        <f>IF(B6="",0,1)</f>
        <v>0</v>
      </c>
      <c r="K6" s="143">
        <f>COUNTIF(прибыл!D6:D45,1)+COUNTIF(прибыл!O6:O25,1)+COUNTIF(прибыл!O30:O39,1)+COUNTIF(прибыл!Y6:Y10,1)+COUNTIF(прибыл!Y15:Y19,1)+COUNTIF(прибыл!Y24:Y28,1)+COUNTIF(прибыл!Y33:Y37,1)+COUNTIF(прибыл!Y42:Y47,1)</f>
        <v>0</v>
      </c>
      <c r="L6" s="136">
        <v>1</v>
      </c>
      <c r="M6" s="16"/>
      <c r="N6" s="49"/>
      <c r="O6" s="24"/>
      <c r="P6" s="16"/>
      <c r="Q6" s="167" t="str">
        <f>+$A$1</f>
        <v>Мектеп</v>
      </c>
      <c r="R6" s="228"/>
      <c r="S6" s="227"/>
      <c r="T6" s="226"/>
      <c r="U6" s="50">
        <f>IF(M6="",0,1)</f>
        <v>0</v>
      </c>
      <c r="V6" s="136">
        <v>1</v>
      </c>
      <c r="W6" s="16"/>
      <c r="X6" s="49"/>
      <c r="Y6" s="16"/>
      <c r="Z6" s="16"/>
      <c r="AA6" s="167" t="str">
        <f>+$A$1</f>
        <v>Мектеп</v>
      </c>
      <c r="AB6" s="16"/>
      <c r="AC6" s="16"/>
      <c r="AD6" s="157"/>
      <c r="AE6" s="50">
        <f>IF(W6="",0,1)</f>
        <v>0</v>
      </c>
      <c r="AG6" s="4" t="s">
        <v>115</v>
      </c>
      <c r="AH6" s="4" t="s">
        <v>113</v>
      </c>
      <c r="AI6" s="4" t="s">
        <v>162</v>
      </c>
    </row>
    <row r="7" spans="1:35" ht="14.1" customHeight="1">
      <c r="A7" s="137">
        <v>2</v>
      </c>
      <c r="B7" s="217"/>
      <c r="C7" s="217"/>
      <c r="D7" s="213"/>
      <c r="E7" s="183"/>
      <c r="F7" s="167" t="str">
        <f t="shared" ref="F7:F45" si="0">+$A$1</f>
        <v>Мектеп</v>
      </c>
      <c r="G7" s="16"/>
      <c r="H7" s="169" t="s">
        <v>4</v>
      </c>
      <c r="I7" s="226"/>
      <c r="J7" s="50">
        <f t="shared" ref="J7:J45" si="1">IF(B7="",0,1)</f>
        <v>0</v>
      </c>
      <c r="K7" s="143">
        <f>COUNTIF(прибыл!D6:D45,2)+COUNTIF(прибыл!O6:O25,2)+COUNTIF(прибыл!O30:O39,2)+COUNTIF(прибыл!Y6:Y10,2)+COUNTIF(прибыл!Y15:Y19,2)+COUNTIF(прибыл!Y24:Y28,2)+COUNTIF(прибыл!Y33:Y37,2)+COUNTIF(прибыл!Y42:Y47,2)</f>
        <v>0</v>
      </c>
      <c r="L7" s="136">
        <v>2</v>
      </c>
      <c r="M7" s="16"/>
      <c r="N7" s="49"/>
      <c r="O7" s="24"/>
      <c r="P7" s="16"/>
      <c r="Q7" s="167" t="str">
        <f t="shared" ref="Q7:Q25" si="2">+$A$1</f>
        <v>Мектеп</v>
      </c>
      <c r="R7" s="16"/>
      <c r="S7" s="16"/>
      <c r="T7" s="226"/>
      <c r="U7" s="50">
        <f t="shared" ref="U7:U25" si="3">IF(M7="",0,1)</f>
        <v>0</v>
      </c>
      <c r="V7" s="137">
        <v>2</v>
      </c>
      <c r="W7" s="49"/>
      <c r="X7" s="49"/>
      <c r="Y7" s="49"/>
      <c r="Z7" s="49"/>
      <c r="AA7" s="167" t="str">
        <f>+$A$1</f>
        <v>Мектеп</v>
      </c>
      <c r="AB7" s="49"/>
      <c r="AC7" s="49"/>
      <c r="AD7" s="157"/>
      <c r="AE7" s="50">
        <f>IF(W7="",0,1)</f>
        <v>0</v>
      </c>
      <c r="AG7" s="4" t="s">
        <v>191</v>
      </c>
      <c r="AH7" s="4" t="s">
        <v>195</v>
      </c>
      <c r="AI7" s="4" t="s">
        <v>163</v>
      </c>
    </row>
    <row r="8" spans="1:35" ht="14.1" customHeight="1">
      <c r="A8" s="137">
        <v>3</v>
      </c>
      <c r="B8" s="217"/>
      <c r="C8" s="183"/>
      <c r="D8" s="213"/>
      <c r="E8" s="183"/>
      <c r="F8" s="167" t="str">
        <f t="shared" si="0"/>
        <v>Мектеп</v>
      </c>
      <c r="G8" s="16"/>
      <c r="H8" s="169" t="s">
        <v>4</v>
      </c>
      <c r="I8" s="226"/>
      <c r="J8" s="50">
        <f t="shared" si="1"/>
        <v>0</v>
      </c>
      <c r="K8" s="143">
        <f>COUNTIF(прибыл!D6:D45,3)+COUNTIF(прибыл!O6:O25,3)+COUNTIF(прибыл!O30:O39,3)+COUNTIF(прибыл!Y6:Y10,3)+COUNTIF(прибыл!Y15:Y19,3)+COUNTIF(прибыл!Y24:Y28,3)+COUNTIF(прибыл!Y33:Y37,3)+COUNTIF(прибыл!Y42:Y47,3)</f>
        <v>0</v>
      </c>
      <c r="L8" s="136">
        <v>3</v>
      </c>
      <c r="M8" s="16"/>
      <c r="N8" s="49"/>
      <c r="O8" s="26"/>
      <c r="P8" s="16"/>
      <c r="Q8" s="167" t="str">
        <f t="shared" si="2"/>
        <v>Мектеп</v>
      </c>
      <c r="R8" s="16"/>
      <c r="S8" s="16"/>
      <c r="T8" s="226"/>
      <c r="U8" s="50">
        <f t="shared" si="3"/>
        <v>0</v>
      </c>
      <c r="V8" s="137">
        <v>3</v>
      </c>
      <c r="W8" s="49"/>
      <c r="X8" s="49"/>
      <c r="Y8" s="49"/>
      <c r="Z8" s="49"/>
      <c r="AA8" s="167" t="str">
        <f>+$A$1</f>
        <v>Мектеп</v>
      </c>
      <c r="AB8" s="49"/>
      <c r="AC8" s="49"/>
      <c r="AD8" s="157"/>
      <c r="AE8" s="50">
        <f>IF(W8="",0,1)</f>
        <v>0</v>
      </c>
      <c r="AG8" s="4" t="s">
        <v>117</v>
      </c>
      <c r="AH8" s="4" t="s">
        <v>149</v>
      </c>
      <c r="AI8" s="4" t="s">
        <v>164</v>
      </c>
    </row>
    <row r="9" spans="1:35" ht="14.1" customHeight="1">
      <c r="A9" s="136">
        <v>4</v>
      </c>
      <c r="B9" s="23"/>
      <c r="C9" s="49"/>
      <c r="D9" s="24"/>
      <c r="E9" s="49"/>
      <c r="F9" s="167" t="str">
        <f t="shared" si="0"/>
        <v>Мектеп</v>
      </c>
      <c r="G9" s="16"/>
      <c r="H9" s="169" t="s">
        <v>4</v>
      </c>
      <c r="I9" s="226"/>
      <c r="J9" s="50">
        <f t="shared" si="1"/>
        <v>0</v>
      </c>
      <c r="K9" s="143">
        <f>COUNTIF(прибыл!D6:D45,4)+COUNTIF(прибыл!O6:O25,4)+COUNTIF(прибыл!O30:O39,4)+COUNTIF(прибыл!Y6:Y10,4)+COUNTIF(прибыл!Y15:Y19,4)+COUNTIF(прибыл!Y24:Y28,4)+COUNTIF(прибыл!Y33:Y37,4)+COUNTIF(прибыл!Y42:Y47,4)</f>
        <v>0</v>
      </c>
      <c r="L9" s="136">
        <v>4</v>
      </c>
      <c r="M9" s="16"/>
      <c r="N9" s="49"/>
      <c r="O9" s="24"/>
      <c r="P9" s="16"/>
      <c r="Q9" s="167" t="str">
        <f t="shared" si="2"/>
        <v>Мектеп</v>
      </c>
      <c r="R9" s="16"/>
      <c r="S9" s="16"/>
      <c r="T9" s="226"/>
      <c r="U9" s="50">
        <f t="shared" si="3"/>
        <v>0</v>
      </c>
      <c r="V9" s="137">
        <v>4</v>
      </c>
      <c r="W9" s="49"/>
      <c r="X9" s="49"/>
      <c r="Y9" s="49"/>
      <c r="Z9" s="49"/>
      <c r="AA9" s="167" t="str">
        <f>+$A$1</f>
        <v>Мектеп</v>
      </c>
      <c r="AB9" s="49"/>
      <c r="AC9" s="49"/>
      <c r="AD9" s="157"/>
      <c r="AE9" s="50">
        <f>IF(W9="",0,1)</f>
        <v>0</v>
      </c>
      <c r="AG9" s="4" t="s">
        <v>118</v>
      </c>
      <c r="AH9" s="4" t="s">
        <v>150</v>
      </c>
      <c r="AI9" s="4" t="s">
        <v>165</v>
      </c>
    </row>
    <row r="10" spans="1:35" ht="14.1" customHeight="1">
      <c r="A10" s="137">
        <v>5</v>
      </c>
      <c r="B10" s="25"/>
      <c r="C10" s="49"/>
      <c r="D10" s="26"/>
      <c r="E10" s="49"/>
      <c r="F10" s="167" t="str">
        <f t="shared" si="0"/>
        <v>Мектеп</v>
      </c>
      <c r="G10" s="16"/>
      <c r="H10" s="169" t="s">
        <v>4</v>
      </c>
      <c r="I10" s="226"/>
      <c r="J10" s="50">
        <f t="shared" si="1"/>
        <v>0</v>
      </c>
      <c r="K10" s="143">
        <f>COUNTIF(прибыл!D6:D45,5)+COUNTIF(прибыл!O6:O25,5)+COUNTIF(прибыл!O30:O39,5)+COUNTIF(прибыл!Y6:Y10,5)+COUNTIF(прибыл!Y15:Y19,5)+COUNTIF(прибыл!Y24:Y28,5)+COUNTIF(прибыл!Y33:Y37,5)+COUNTIF(прибыл!Y42:Y47,5)</f>
        <v>0</v>
      </c>
      <c r="L10" s="136">
        <v>5</v>
      </c>
      <c r="M10" s="16"/>
      <c r="N10" s="49"/>
      <c r="O10" s="24"/>
      <c r="P10" s="16"/>
      <c r="Q10" s="167" t="str">
        <f t="shared" si="2"/>
        <v>Мектеп</v>
      </c>
      <c r="R10" s="16"/>
      <c r="S10" s="16"/>
      <c r="T10" s="226"/>
      <c r="U10" s="50">
        <f t="shared" si="3"/>
        <v>0</v>
      </c>
      <c r="V10" s="137">
        <v>5</v>
      </c>
      <c r="W10" s="49"/>
      <c r="X10" s="49"/>
      <c r="Y10" s="49"/>
      <c r="Z10" s="49"/>
      <c r="AA10" s="167" t="str">
        <f>+$A$1</f>
        <v>Мектеп</v>
      </c>
      <c r="AB10" s="49"/>
      <c r="AC10" s="49"/>
      <c r="AD10" s="157"/>
      <c r="AE10" s="50">
        <f>IF(W10="",0,1)</f>
        <v>0</v>
      </c>
      <c r="AG10" s="4" t="s">
        <v>119</v>
      </c>
      <c r="AH10" s="4" t="s">
        <v>112</v>
      </c>
      <c r="AI10" s="4" t="s">
        <v>166</v>
      </c>
    </row>
    <row r="11" spans="1:35" ht="14.1" customHeight="1">
      <c r="A11" s="137">
        <v>6</v>
      </c>
      <c r="B11" s="25"/>
      <c r="C11" s="49"/>
      <c r="D11" s="26"/>
      <c r="E11" s="49"/>
      <c r="F11" s="167" t="str">
        <f t="shared" si="0"/>
        <v>Мектеп</v>
      </c>
      <c r="G11" s="16"/>
      <c r="H11" s="169" t="s">
        <v>4</v>
      </c>
      <c r="I11" s="226"/>
      <c r="J11" s="50">
        <f t="shared" si="1"/>
        <v>0</v>
      </c>
      <c r="K11" s="143">
        <f>COUNTIF(прибыл!D6:D45,6)+COUNTIF(прибыл!O6:O25,6)+COUNTIF(прибыл!O30:O39,6)+COUNTIF(прибыл!Y6:Y10,6)+COUNTIF(прибыл!Y15:Y19,6)+COUNTIF(прибыл!Y24:Y28,6)+COUNTIF(прибыл!Y33:Y37,6)+COUNTIF(прибыл!Y42:Y47,6)</f>
        <v>0</v>
      </c>
      <c r="L11" s="136">
        <v>6</v>
      </c>
      <c r="M11" s="16"/>
      <c r="N11" s="49"/>
      <c r="O11" s="24"/>
      <c r="P11" s="16"/>
      <c r="Q11" s="167" t="str">
        <f t="shared" si="2"/>
        <v>Мектеп</v>
      </c>
      <c r="R11" s="16"/>
      <c r="S11" s="16"/>
      <c r="T11" s="226"/>
      <c r="U11" s="50">
        <f t="shared" si="3"/>
        <v>0</v>
      </c>
      <c r="W11" s="126" t="str">
        <f>IF(X11=движ!D37,".","Девочки не правильно")</f>
        <v>.</v>
      </c>
      <c r="X11" s="126">
        <f>SUMIF(X6:X10,"Қ",AE6:AE10)</f>
        <v>0</v>
      </c>
      <c r="Z11" s="170">
        <f>IF(AE5=движ!C37,,"Число прибывших уч-ся не соттветствует движению")</f>
        <v>0</v>
      </c>
      <c r="AA11" s="86"/>
      <c r="AB11" s="86"/>
      <c r="AE11" s="98"/>
      <c r="AG11" s="4" t="s">
        <v>116</v>
      </c>
      <c r="AH11" s="4" t="s">
        <v>158</v>
      </c>
      <c r="AI11" s="4" t="s">
        <v>167</v>
      </c>
    </row>
    <row r="12" spans="1:35" ht="14.1" customHeight="1">
      <c r="A12" s="137">
        <v>7</v>
      </c>
      <c r="B12" s="23"/>
      <c r="C12" s="49"/>
      <c r="D12" s="24"/>
      <c r="E12" s="49"/>
      <c r="F12" s="167" t="str">
        <f t="shared" si="0"/>
        <v>Мектеп</v>
      </c>
      <c r="G12" s="16"/>
      <c r="H12" s="169" t="s">
        <v>4</v>
      </c>
      <c r="I12" s="226"/>
      <c r="J12" s="50">
        <f t="shared" si="1"/>
        <v>0</v>
      </c>
      <c r="K12" s="143">
        <f>COUNTIF(прибыл!D6:D45,7)+COUNTIF(прибыл!O6:O25,7)+COUNTIF(прибыл!O30:O39,7)+COUNTIF(прибыл!Y6:Y10,7)+COUNTIF(прибыл!Y15:Y19,7)+COUNTIF(прибыл!Y24:Y28,7)+COUNTIF(прибыл!Y33:Y37,7)+COUNTIF(прибыл!Y42:Y47,7)</f>
        <v>0</v>
      </c>
      <c r="L12" s="136">
        <v>7</v>
      </c>
      <c r="M12" s="16"/>
      <c r="N12" s="49"/>
      <c r="O12" s="24"/>
      <c r="P12" s="16"/>
      <c r="Q12" s="167" t="str">
        <f t="shared" si="2"/>
        <v>Мектеп</v>
      </c>
      <c r="R12" s="16"/>
      <c r="S12" s="16"/>
      <c r="T12" s="226"/>
      <c r="U12" s="50">
        <f t="shared" si="3"/>
        <v>0</v>
      </c>
      <c r="V12" s="3" t="s">
        <v>107</v>
      </c>
      <c r="AE12" s="98"/>
      <c r="AG12" s="4" t="s">
        <v>120</v>
      </c>
      <c r="AH12" s="4" t="s">
        <v>151</v>
      </c>
      <c r="AI12" s="4" t="s">
        <v>168</v>
      </c>
    </row>
    <row r="13" spans="1:35" ht="14.1" customHeight="1">
      <c r="A13" s="136">
        <v>8</v>
      </c>
      <c r="B13" s="25"/>
      <c r="C13" s="49"/>
      <c r="D13" s="26"/>
      <c r="E13" s="49"/>
      <c r="F13" s="167" t="str">
        <f t="shared" si="0"/>
        <v>Мектеп</v>
      </c>
      <c r="G13" s="16"/>
      <c r="H13" s="169" t="s">
        <v>4</v>
      </c>
      <c r="I13" s="226"/>
      <c r="J13" s="50">
        <f t="shared" si="1"/>
        <v>0</v>
      </c>
      <c r="K13" s="143">
        <f>COUNTIF(прибыл!D6:D45,8)+COUNTIF(прибыл!O6:O25,8)+COUNTIF(прибыл!O30:O39,8)+COUNTIF(прибыл!Y6:Y10,8)+COUNTIF(прибыл!Y15:Y19,8)+COUNTIF(прибыл!Y24:Y28,8)+COUNTIF(прибыл!Y33:Y37,8)+COUNTIF(прибыл!Y42:Y47,8)</f>
        <v>0</v>
      </c>
      <c r="L13" s="136">
        <v>8</v>
      </c>
      <c r="M13" s="16"/>
      <c r="N13" s="49"/>
      <c r="O13" s="24"/>
      <c r="P13" s="16"/>
      <c r="Q13" s="167" t="str">
        <f t="shared" si="2"/>
        <v>Мектеп</v>
      </c>
      <c r="R13" s="16"/>
      <c r="S13" s="16"/>
      <c r="T13" s="226"/>
      <c r="U13" s="50">
        <f t="shared" si="3"/>
        <v>0</v>
      </c>
      <c r="V13" s="4" t="s">
        <v>1</v>
      </c>
      <c r="AE13" s="98"/>
      <c r="AG13" s="4" t="s">
        <v>121</v>
      </c>
      <c r="AH13" s="4" t="s">
        <v>152</v>
      </c>
      <c r="AI13" s="4" t="s">
        <v>169</v>
      </c>
    </row>
    <row r="14" spans="1:35" ht="17.25" customHeight="1">
      <c r="A14" s="137">
        <v>9</v>
      </c>
      <c r="B14" s="25"/>
      <c r="C14" s="49"/>
      <c r="D14" s="26"/>
      <c r="E14" s="49"/>
      <c r="F14" s="167" t="str">
        <f t="shared" si="0"/>
        <v>Мектеп</v>
      </c>
      <c r="G14" s="16"/>
      <c r="H14" s="169" t="s">
        <v>4</v>
      </c>
      <c r="I14" s="226"/>
      <c r="J14" s="50">
        <f t="shared" si="1"/>
        <v>0</v>
      </c>
      <c r="K14" s="143">
        <f>COUNTIF(прибыл!D6:D45,9)+COUNTIF(прибыл!O6:O25,9)+COUNTIF(прибыл!O30:O39,9)+COUNTIF(прибыл!Y6:Y10,9)+COUNTIF(прибыл!Y15:Y19,9)+COUNTIF(прибыл!Y24:Y28,9)+COUNTIF(прибыл!Y33:Y37,9)+COUNTIF(прибыл!Y42:Y47,9)</f>
        <v>0</v>
      </c>
      <c r="L14" s="136">
        <v>9</v>
      </c>
      <c r="M14" s="16"/>
      <c r="N14" s="49"/>
      <c r="O14" s="24"/>
      <c r="P14" s="16"/>
      <c r="Q14" s="167" t="str">
        <f t="shared" si="2"/>
        <v>Мектеп</v>
      </c>
      <c r="R14" s="16"/>
      <c r="S14" s="16"/>
      <c r="T14" s="226"/>
      <c r="U14" s="50">
        <f t="shared" si="3"/>
        <v>0</v>
      </c>
      <c r="V14" s="219" t="s">
        <v>2</v>
      </c>
      <c r="W14" s="231" t="s">
        <v>3</v>
      </c>
      <c r="X14" s="219" t="s">
        <v>179</v>
      </c>
      <c r="Y14" s="219" t="s">
        <v>207</v>
      </c>
      <c r="Z14" s="219" t="s">
        <v>182</v>
      </c>
      <c r="AA14" s="219" t="s">
        <v>176</v>
      </c>
      <c r="AB14" s="219" t="s">
        <v>213</v>
      </c>
      <c r="AC14" s="220" t="s">
        <v>211</v>
      </c>
      <c r="AD14" s="221" t="s">
        <v>183</v>
      </c>
      <c r="AE14" s="98">
        <f>SUM(AE15:AE19)</f>
        <v>0</v>
      </c>
      <c r="AG14" s="4" t="s">
        <v>122</v>
      </c>
      <c r="AH14" s="4" t="s">
        <v>159</v>
      </c>
      <c r="AI14" s="4" t="s">
        <v>170</v>
      </c>
    </row>
    <row r="15" spans="1:35" ht="14.1" customHeight="1">
      <c r="A15" s="137">
        <v>10</v>
      </c>
      <c r="B15" s="23"/>
      <c r="C15" s="49"/>
      <c r="D15" s="23"/>
      <c r="E15" s="49"/>
      <c r="F15" s="167" t="str">
        <f t="shared" si="0"/>
        <v>Мектеп</v>
      </c>
      <c r="G15" s="16"/>
      <c r="H15" s="169" t="s">
        <v>4</v>
      </c>
      <c r="I15" s="226"/>
      <c r="J15" s="50">
        <f t="shared" si="1"/>
        <v>0</v>
      </c>
      <c r="K15" s="143">
        <f>COUNTIF(прибыл!D6:D45,10)+COUNTIF(прибыл!O6:O25,10)+COUNTIF(прибыл!O30:O39,10)+COUNTIF(прибыл!Y6:Y10,10)+COUNTIF(прибыл!Y15:Y19,10)+COUNTIF(прибыл!Y24:Y28,10)+COUNTIF(прибыл!Y33:Y37,10)+COUNTIF(прибыл!Y42:Y47,10)</f>
        <v>0</v>
      </c>
      <c r="L15" s="136">
        <v>10</v>
      </c>
      <c r="M15" s="16"/>
      <c r="N15" s="49"/>
      <c r="O15" s="24"/>
      <c r="P15" s="16"/>
      <c r="Q15" s="167" t="str">
        <f t="shared" si="2"/>
        <v>Мектеп</v>
      </c>
      <c r="R15" s="16"/>
      <c r="S15" s="16"/>
      <c r="T15" s="226"/>
      <c r="U15" s="50">
        <f t="shared" si="3"/>
        <v>0</v>
      </c>
      <c r="V15" s="136">
        <v>1</v>
      </c>
      <c r="W15" s="16"/>
      <c r="X15" s="16"/>
      <c r="Y15" s="16"/>
      <c r="Z15" s="16"/>
      <c r="AA15" s="167" t="str">
        <f>+$A$1</f>
        <v>Мектеп</v>
      </c>
      <c r="AB15" s="16"/>
      <c r="AC15" s="23"/>
      <c r="AD15" s="226"/>
      <c r="AE15" s="50">
        <f>IF(W15="",0,1)</f>
        <v>0</v>
      </c>
      <c r="AG15" s="4" t="s">
        <v>123</v>
      </c>
      <c r="AH15" s="4" t="s">
        <v>153</v>
      </c>
      <c r="AI15" s="4" t="s">
        <v>171</v>
      </c>
    </row>
    <row r="16" spans="1:35" ht="14.1" customHeight="1">
      <c r="A16" s="137">
        <v>11</v>
      </c>
      <c r="B16" s="25"/>
      <c r="C16" s="49"/>
      <c r="D16" s="25"/>
      <c r="E16" s="49"/>
      <c r="F16" s="167" t="str">
        <f t="shared" si="0"/>
        <v>Мектеп</v>
      </c>
      <c r="G16" s="16"/>
      <c r="H16" s="169" t="s">
        <v>4</v>
      </c>
      <c r="I16" s="226"/>
      <c r="J16" s="50">
        <f t="shared" si="1"/>
        <v>0</v>
      </c>
      <c r="K16" s="143">
        <f>COUNTIF(прибыл!D6:D45,11)+COUNTIF(прибыл!O6:O25,11)+COUNTIF(прибыл!O30:O39,11)+COUNTIF(прибыл!Y6:Y10,11)+COUNTIF(прибыл!Y15:Y19,11)+COUNTIF(прибыл!Y24:Y28,11)+COUNTIF(прибыл!Y33:Y37,11)+COUNTIF(прибыл!Y42:Y47,11)</f>
        <v>0</v>
      </c>
      <c r="L16" s="136">
        <v>11</v>
      </c>
      <c r="M16" s="16"/>
      <c r="N16" s="49"/>
      <c r="O16" s="24"/>
      <c r="P16" s="16"/>
      <c r="Q16" s="167" t="str">
        <f t="shared" si="2"/>
        <v>Мектеп</v>
      </c>
      <c r="R16" s="16"/>
      <c r="S16" s="16"/>
      <c r="T16" s="226"/>
      <c r="U16" s="50">
        <f t="shared" si="3"/>
        <v>0</v>
      </c>
      <c r="V16" s="137">
        <v>2</v>
      </c>
      <c r="W16" s="49"/>
      <c r="X16" s="49"/>
      <c r="Y16" s="49"/>
      <c r="Z16" s="49"/>
      <c r="AA16" s="167" t="str">
        <f>+$A$1</f>
        <v>Мектеп</v>
      </c>
      <c r="AB16" s="49"/>
      <c r="AC16" s="49"/>
      <c r="AD16" s="226"/>
      <c r="AE16" s="50">
        <f>IF(W16="",0,1)</f>
        <v>0</v>
      </c>
      <c r="AG16" s="4" t="s">
        <v>172</v>
      </c>
      <c r="AH16" s="4" t="s">
        <v>154</v>
      </c>
    </row>
    <row r="17" spans="1:35" ht="14.1" customHeight="1">
      <c r="A17" s="136">
        <v>12</v>
      </c>
      <c r="B17" s="25"/>
      <c r="C17" s="49"/>
      <c r="D17" s="25"/>
      <c r="E17" s="49"/>
      <c r="F17" s="167" t="str">
        <f t="shared" si="0"/>
        <v>Мектеп</v>
      </c>
      <c r="G17" s="16"/>
      <c r="H17" s="168" t="s">
        <v>4</v>
      </c>
      <c r="I17" s="226"/>
      <c r="J17" s="50">
        <f t="shared" si="1"/>
        <v>0</v>
      </c>
      <c r="K17" s="143"/>
      <c r="L17" s="136">
        <v>12</v>
      </c>
      <c r="M17" s="16"/>
      <c r="N17" s="49"/>
      <c r="O17" s="24"/>
      <c r="P17" s="16"/>
      <c r="Q17" s="167" t="str">
        <f t="shared" si="2"/>
        <v>Мектеп</v>
      </c>
      <c r="R17" s="16"/>
      <c r="S17" s="16"/>
      <c r="T17" s="226"/>
      <c r="U17" s="50">
        <f t="shared" si="3"/>
        <v>0</v>
      </c>
      <c r="V17" s="137">
        <v>3</v>
      </c>
      <c r="W17" s="49"/>
      <c r="X17" s="49"/>
      <c r="Y17" s="49"/>
      <c r="Z17" s="49"/>
      <c r="AA17" s="167" t="str">
        <f>+$A$1</f>
        <v>Мектеп</v>
      </c>
      <c r="AB17" s="49"/>
      <c r="AC17" s="49"/>
      <c r="AD17" s="226"/>
      <c r="AE17" s="50">
        <f>IF(W17="",0,1)</f>
        <v>0</v>
      </c>
      <c r="AG17" s="4" t="s">
        <v>192</v>
      </c>
      <c r="AH17" s="4" t="s">
        <v>160</v>
      </c>
    </row>
    <row r="18" spans="1:35" ht="14.1" customHeight="1">
      <c r="A18" s="137">
        <v>13</v>
      </c>
      <c r="B18" s="23"/>
      <c r="C18" s="49"/>
      <c r="D18" s="23"/>
      <c r="E18" s="49"/>
      <c r="F18" s="167" t="str">
        <f t="shared" si="0"/>
        <v>Мектеп</v>
      </c>
      <c r="G18" s="16"/>
      <c r="H18" s="169" t="s">
        <v>4</v>
      </c>
      <c r="I18" s="226"/>
      <c r="J18" s="50">
        <f t="shared" si="1"/>
        <v>0</v>
      </c>
      <c r="K18" s="143"/>
      <c r="L18" s="136">
        <v>13</v>
      </c>
      <c r="M18" s="16"/>
      <c r="N18" s="49"/>
      <c r="O18" s="24"/>
      <c r="P18" s="16"/>
      <c r="Q18" s="167" t="str">
        <f t="shared" si="2"/>
        <v>Мектеп</v>
      </c>
      <c r="R18" s="16"/>
      <c r="S18" s="16"/>
      <c r="T18" s="226"/>
      <c r="U18" s="50">
        <f t="shared" si="3"/>
        <v>0</v>
      </c>
      <c r="V18" s="137">
        <v>4</v>
      </c>
      <c r="W18" s="49"/>
      <c r="X18" s="49"/>
      <c r="Y18" s="49"/>
      <c r="Z18" s="49"/>
      <c r="AA18" s="167" t="str">
        <f>+$A$1</f>
        <v>Мектеп</v>
      </c>
      <c r="AB18" s="49"/>
      <c r="AC18" s="49"/>
      <c r="AD18" s="226"/>
      <c r="AE18" s="50">
        <f>IF(W18="",0,1)</f>
        <v>0</v>
      </c>
      <c r="AG18" s="4" t="s">
        <v>124</v>
      </c>
      <c r="AH18" s="4" t="s">
        <v>155</v>
      </c>
    </row>
    <row r="19" spans="1:35" ht="14.1" customHeight="1">
      <c r="A19" s="137">
        <v>14</v>
      </c>
      <c r="B19" s="25"/>
      <c r="C19" s="49"/>
      <c r="D19" s="25"/>
      <c r="E19" s="49"/>
      <c r="F19" s="167" t="str">
        <f t="shared" si="0"/>
        <v>Мектеп</v>
      </c>
      <c r="G19" s="16"/>
      <c r="H19" s="168" t="s">
        <v>4</v>
      </c>
      <c r="I19" s="226"/>
      <c r="J19" s="50">
        <f t="shared" si="1"/>
        <v>0</v>
      </c>
      <c r="K19" s="143"/>
      <c r="L19" s="136">
        <v>14</v>
      </c>
      <c r="M19" s="16"/>
      <c r="N19" s="49"/>
      <c r="O19" s="24"/>
      <c r="P19" s="16"/>
      <c r="Q19" s="167" t="str">
        <f t="shared" si="2"/>
        <v>Мектеп</v>
      </c>
      <c r="R19" s="16"/>
      <c r="S19" s="16"/>
      <c r="T19" s="226"/>
      <c r="U19" s="50">
        <f t="shared" si="3"/>
        <v>0</v>
      </c>
      <c r="V19" s="137">
        <v>5</v>
      </c>
      <c r="W19" s="49"/>
      <c r="X19" s="49"/>
      <c r="Y19" s="49"/>
      <c r="Z19" s="49"/>
      <c r="AA19" s="167" t="str">
        <f>+$A$1</f>
        <v>Мектеп</v>
      </c>
      <c r="AB19" s="49"/>
      <c r="AC19" s="49"/>
      <c r="AD19" s="226"/>
      <c r="AE19" s="50">
        <f>IF(W19="",0,1)</f>
        <v>0</v>
      </c>
      <c r="AG19" s="4" t="s">
        <v>125</v>
      </c>
      <c r="AH19" s="4" t="s">
        <v>156</v>
      </c>
    </row>
    <row r="20" spans="1:35" ht="14.1" customHeight="1">
      <c r="A20" s="137">
        <v>15</v>
      </c>
      <c r="B20" s="25"/>
      <c r="C20" s="49"/>
      <c r="D20" s="25"/>
      <c r="E20" s="49"/>
      <c r="F20" s="167" t="str">
        <f t="shared" si="0"/>
        <v>Мектеп</v>
      </c>
      <c r="G20" s="16"/>
      <c r="H20" s="168" t="s">
        <v>4</v>
      </c>
      <c r="I20" s="226"/>
      <c r="J20" s="50">
        <f t="shared" si="1"/>
        <v>0</v>
      </c>
      <c r="K20" s="50"/>
      <c r="L20" s="136">
        <v>15</v>
      </c>
      <c r="M20" s="16"/>
      <c r="N20" s="49"/>
      <c r="O20" s="24"/>
      <c r="P20" s="16"/>
      <c r="Q20" s="167" t="str">
        <f t="shared" si="2"/>
        <v>Мектеп</v>
      </c>
      <c r="R20" s="16"/>
      <c r="S20" s="16"/>
      <c r="T20" s="226"/>
      <c r="U20" s="50">
        <f t="shared" si="3"/>
        <v>0</v>
      </c>
      <c r="W20" s="126" t="str">
        <f>IF(X20=движ!D38,".","Девочки не правильно")</f>
        <v>.</v>
      </c>
      <c r="X20" s="126">
        <f>SUMIF(X15:X19,"Қ",AE15:AE19)</f>
        <v>0</v>
      </c>
      <c r="Z20" s="170">
        <f>IF(AE14=движ!C38,,"Число прибывших уч-ся не соттветствует движению")</f>
        <v>0</v>
      </c>
      <c r="AA20" s="86"/>
      <c r="AB20" s="86"/>
      <c r="AE20" s="98"/>
      <c r="AG20" s="4" t="s">
        <v>126</v>
      </c>
      <c r="AH20" s="4" t="s">
        <v>157</v>
      </c>
    </row>
    <row r="21" spans="1:35" ht="14.1" customHeight="1">
      <c r="A21" s="136">
        <v>16</v>
      </c>
      <c r="B21" s="23"/>
      <c r="C21" s="49"/>
      <c r="D21" s="23"/>
      <c r="E21" s="49"/>
      <c r="F21" s="167" t="str">
        <f t="shared" si="0"/>
        <v>Мектеп</v>
      </c>
      <c r="G21" s="16"/>
      <c r="H21" s="169" t="s">
        <v>4</v>
      </c>
      <c r="I21" s="226"/>
      <c r="J21" s="50">
        <f t="shared" si="1"/>
        <v>0</v>
      </c>
      <c r="K21" s="50"/>
      <c r="L21" s="136">
        <v>16</v>
      </c>
      <c r="M21" s="16"/>
      <c r="N21" s="49"/>
      <c r="O21" s="24"/>
      <c r="P21" s="16"/>
      <c r="Q21" s="167" t="str">
        <f t="shared" si="2"/>
        <v>Мектеп</v>
      </c>
      <c r="R21" s="16"/>
      <c r="S21" s="16"/>
      <c r="T21" s="226"/>
      <c r="U21" s="50">
        <f t="shared" si="3"/>
        <v>0</v>
      </c>
      <c r="V21" s="3" t="s">
        <v>109</v>
      </c>
      <c r="AE21" s="98"/>
      <c r="AG21" s="4" t="s">
        <v>127</v>
      </c>
      <c r="AH21" s="4" t="s">
        <v>111</v>
      </c>
    </row>
    <row r="22" spans="1:35" ht="14.1" customHeight="1">
      <c r="A22" s="137">
        <v>17</v>
      </c>
      <c r="B22" s="25"/>
      <c r="C22" s="49"/>
      <c r="D22" s="25"/>
      <c r="E22" s="49"/>
      <c r="F22" s="167" t="str">
        <f t="shared" si="0"/>
        <v>Мектеп</v>
      </c>
      <c r="G22" s="16"/>
      <c r="H22" s="168" t="s">
        <v>4</v>
      </c>
      <c r="I22" s="226"/>
      <c r="J22" s="50">
        <f t="shared" si="1"/>
        <v>0</v>
      </c>
      <c r="K22" s="50"/>
      <c r="L22" s="136">
        <v>17</v>
      </c>
      <c r="M22" s="16"/>
      <c r="N22" s="49"/>
      <c r="O22" s="24"/>
      <c r="P22" s="16"/>
      <c r="Q22" s="167" t="str">
        <f t="shared" si="2"/>
        <v>Мектеп</v>
      </c>
      <c r="R22" s="16"/>
      <c r="S22" s="16"/>
      <c r="T22" s="226"/>
      <c r="U22" s="50">
        <f t="shared" si="3"/>
        <v>0</v>
      </c>
      <c r="V22" s="4" t="s">
        <v>7</v>
      </c>
      <c r="AE22" s="98"/>
      <c r="AG22" s="4" t="s">
        <v>128</v>
      </c>
      <c r="AI22" s="4" t="s">
        <v>180</v>
      </c>
    </row>
    <row r="23" spans="1:35" ht="16.5" customHeight="1">
      <c r="A23" s="137">
        <v>18</v>
      </c>
      <c r="B23" s="25"/>
      <c r="C23" s="49"/>
      <c r="D23" s="25"/>
      <c r="E23" s="49"/>
      <c r="F23" s="167" t="str">
        <f t="shared" si="0"/>
        <v>Мектеп</v>
      </c>
      <c r="G23" s="16"/>
      <c r="H23" s="168" t="s">
        <v>4</v>
      </c>
      <c r="I23" s="226"/>
      <c r="J23" s="50">
        <f t="shared" si="1"/>
        <v>0</v>
      </c>
      <c r="K23" s="50"/>
      <c r="L23" s="136">
        <v>18</v>
      </c>
      <c r="M23" s="16"/>
      <c r="N23" s="49"/>
      <c r="O23" s="24"/>
      <c r="P23" s="16"/>
      <c r="Q23" s="167" t="str">
        <f t="shared" si="2"/>
        <v>Мектеп</v>
      </c>
      <c r="R23" s="16"/>
      <c r="S23" s="16"/>
      <c r="T23" s="226"/>
      <c r="U23" s="50">
        <f t="shared" si="3"/>
        <v>0</v>
      </c>
      <c r="V23" s="219" t="s">
        <v>2</v>
      </c>
      <c r="W23" s="231" t="s">
        <v>3</v>
      </c>
      <c r="X23" s="219" t="s">
        <v>179</v>
      </c>
      <c r="Y23" s="219" t="s">
        <v>207</v>
      </c>
      <c r="Z23" s="219" t="s">
        <v>182</v>
      </c>
      <c r="AA23" s="219" t="s">
        <v>176</v>
      </c>
      <c r="AB23" s="219" t="s">
        <v>213</v>
      </c>
      <c r="AC23" s="231" t="s">
        <v>5</v>
      </c>
      <c r="AD23" s="221" t="s">
        <v>183</v>
      </c>
      <c r="AE23" s="98">
        <f>SUM(AE24:AE28)</f>
        <v>0</v>
      </c>
      <c r="AG23" s="4" t="s">
        <v>193</v>
      </c>
      <c r="AI23" s="4" t="s">
        <v>181</v>
      </c>
    </row>
    <row r="24" spans="1:35" ht="14.1" customHeight="1">
      <c r="A24" s="137">
        <v>19</v>
      </c>
      <c r="B24" s="23"/>
      <c r="C24" s="49"/>
      <c r="D24" s="23"/>
      <c r="E24" s="49"/>
      <c r="F24" s="167" t="str">
        <f t="shared" si="0"/>
        <v>Мектеп</v>
      </c>
      <c r="G24" s="16"/>
      <c r="H24" s="169" t="s">
        <v>4</v>
      </c>
      <c r="I24" s="226"/>
      <c r="J24" s="50">
        <f t="shared" si="1"/>
        <v>0</v>
      </c>
      <c r="K24" s="50"/>
      <c r="L24" s="136">
        <v>19</v>
      </c>
      <c r="M24" s="16"/>
      <c r="N24" s="49"/>
      <c r="O24" s="24"/>
      <c r="P24" s="16"/>
      <c r="Q24" s="167" t="str">
        <f t="shared" si="2"/>
        <v>Мектеп</v>
      </c>
      <c r="R24" s="16"/>
      <c r="S24" s="16"/>
      <c r="T24" s="226"/>
      <c r="U24" s="50">
        <f t="shared" si="3"/>
        <v>0</v>
      </c>
      <c r="V24" s="136">
        <v>1</v>
      </c>
      <c r="W24" s="16"/>
      <c r="X24" s="49"/>
      <c r="Y24" s="16"/>
      <c r="Z24" s="16"/>
      <c r="AA24" s="167" t="str">
        <f>+$A$1</f>
        <v>Мектеп</v>
      </c>
      <c r="AB24" s="16"/>
      <c r="AC24" s="16"/>
      <c r="AD24" s="226"/>
      <c r="AE24" s="50">
        <f>IF(W24="",0,1)</f>
        <v>0</v>
      </c>
      <c r="AG24" s="4" t="s">
        <v>129</v>
      </c>
    </row>
    <row r="25" spans="1:35" ht="14.1" customHeight="1">
      <c r="A25" s="136">
        <v>20</v>
      </c>
      <c r="B25" s="25"/>
      <c r="C25" s="49"/>
      <c r="D25" s="25"/>
      <c r="E25" s="49"/>
      <c r="F25" s="167" t="str">
        <f t="shared" si="0"/>
        <v>Мектеп</v>
      </c>
      <c r="G25" s="16"/>
      <c r="H25" s="168" t="s">
        <v>4</v>
      </c>
      <c r="I25" s="226"/>
      <c r="J25" s="50">
        <f t="shared" si="1"/>
        <v>0</v>
      </c>
      <c r="K25" s="50"/>
      <c r="L25" s="136">
        <v>20</v>
      </c>
      <c r="M25" s="16"/>
      <c r="N25" s="49"/>
      <c r="O25" s="24"/>
      <c r="P25" s="16"/>
      <c r="Q25" s="167" t="str">
        <f t="shared" si="2"/>
        <v>Мектеп</v>
      </c>
      <c r="R25" s="16"/>
      <c r="S25" s="16"/>
      <c r="T25" s="226"/>
      <c r="U25" s="50">
        <f t="shared" si="3"/>
        <v>0</v>
      </c>
      <c r="V25" s="137">
        <v>2</v>
      </c>
      <c r="W25" s="49"/>
      <c r="X25" s="49"/>
      <c r="Y25" s="49"/>
      <c r="Z25" s="49"/>
      <c r="AA25" s="167" t="str">
        <f>+$A$1</f>
        <v>Мектеп</v>
      </c>
      <c r="AB25" s="49"/>
      <c r="AC25" s="49"/>
      <c r="AD25" s="226"/>
      <c r="AE25" s="50">
        <f>IF(W25="",0,1)</f>
        <v>0</v>
      </c>
      <c r="AG25" s="4" t="s">
        <v>130</v>
      </c>
    </row>
    <row r="26" spans="1:35" ht="14.1" customHeight="1">
      <c r="A26" s="137">
        <v>21</v>
      </c>
      <c r="B26" s="25"/>
      <c r="C26" s="49"/>
      <c r="D26" s="25"/>
      <c r="E26" s="49"/>
      <c r="F26" s="167" t="str">
        <f t="shared" si="0"/>
        <v>Мектеп</v>
      </c>
      <c r="G26" s="16"/>
      <c r="H26" s="168" t="s">
        <v>4</v>
      </c>
      <c r="I26" s="226"/>
      <c r="J26" s="50">
        <f t="shared" si="1"/>
        <v>0</v>
      </c>
      <c r="K26" s="50"/>
      <c r="M26" s="126" t="str">
        <f>IF(N26=движ!D32,".","Девочки не правильно")</f>
        <v>.</v>
      </c>
      <c r="N26" s="126">
        <f>SUMIF(N6:N25,"Қ",U6:U25)</f>
        <v>0</v>
      </c>
      <c r="P26" s="170">
        <f>IF(U5=движ!C32,,"Число прибывших уч-ся не соттветствует движению")</f>
        <v>0</v>
      </c>
      <c r="Q26" s="86"/>
      <c r="R26" s="86"/>
      <c r="U26" s="98"/>
      <c r="V26" s="137">
        <v>3</v>
      </c>
      <c r="W26" s="49"/>
      <c r="X26" s="49"/>
      <c r="Y26" s="49"/>
      <c r="Z26" s="49"/>
      <c r="AA26" s="167" t="str">
        <f>+$A$1</f>
        <v>Мектеп</v>
      </c>
      <c r="AB26" s="49"/>
      <c r="AC26" s="49"/>
      <c r="AD26" s="226"/>
      <c r="AE26" s="50">
        <f>IF(W26="",0,1)</f>
        <v>0</v>
      </c>
      <c r="AG26" s="4" t="s">
        <v>131</v>
      </c>
    </row>
    <row r="27" spans="1:35" ht="14.1" customHeight="1">
      <c r="A27" s="137">
        <v>22</v>
      </c>
      <c r="B27" s="23"/>
      <c r="C27" s="49"/>
      <c r="D27" s="23"/>
      <c r="E27" s="49"/>
      <c r="F27" s="167" t="str">
        <f t="shared" si="0"/>
        <v>Мектеп</v>
      </c>
      <c r="G27" s="16"/>
      <c r="H27" s="169" t="s">
        <v>4</v>
      </c>
      <c r="I27" s="226"/>
      <c r="J27" s="50">
        <f t="shared" si="1"/>
        <v>0</v>
      </c>
      <c r="K27" s="50"/>
      <c r="L27" s="3" t="s">
        <v>105</v>
      </c>
      <c r="U27" s="98"/>
      <c r="V27" s="137">
        <v>4</v>
      </c>
      <c r="W27" s="49"/>
      <c r="X27" s="49"/>
      <c r="Y27" s="49"/>
      <c r="Z27" s="49"/>
      <c r="AA27" s="167" t="str">
        <f>+$A$1</f>
        <v>Мектеп</v>
      </c>
      <c r="AB27" s="49"/>
      <c r="AC27" s="49"/>
      <c r="AD27" s="226"/>
      <c r="AE27" s="50">
        <f>IF(W27="",0,1)</f>
        <v>0</v>
      </c>
      <c r="AG27" s="4" t="s">
        <v>194</v>
      </c>
    </row>
    <row r="28" spans="1:35" ht="14.1" customHeight="1">
      <c r="A28" s="137">
        <v>23</v>
      </c>
      <c r="B28" s="25"/>
      <c r="C28" s="49"/>
      <c r="D28" s="25"/>
      <c r="E28" s="49"/>
      <c r="F28" s="167" t="str">
        <f t="shared" si="0"/>
        <v>Мектеп</v>
      </c>
      <c r="G28" s="16"/>
      <c r="H28" s="168" t="s">
        <v>4</v>
      </c>
      <c r="I28" s="226"/>
      <c r="J28" s="50">
        <f t="shared" si="1"/>
        <v>0</v>
      </c>
      <c r="K28" s="50"/>
      <c r="L28" s="4" t="s">
        <v>1</v>
      </c>
      <c r="U28" s="98"/>
      <c r="V28" s="137">
        <v>5</v>
      </c>
      <c r="W28" s="49"/>
      <c r="X28" s="49"/>
      <c r="Y28" s="49"/>
      <c r="Z28" s="49"/>
      <c r="AA28" s="167" t="str">
        <f>+$A$1</f>
        <v>Мектеп</v>
      </c>
      <c r="AB28" s="49"/>
      <c r="AC28" s="49"/>
      <c r="AD28" s="226"/>
      <c r="AE28" s="50">
        <f>IF(W28="",0,1)</f>
        <v>0</v>
      </c>
      <c r="AG28" s="4" t="s">
        <v>132</v>
      </c>
    </row>
    <row r="29" spans="1:35" ht="14.1" customHeight="1">
      <c r="A29" s="136">
        <v>24</v>
      </c>
      <c r="B29" s="25"/>
      <c r="C29" s="49"/>
      <c r="D29" s="25"/>
      <c r="E29" s="49"/>
      <c r="F29" s="167" t="str">
        <f t="shared" si="0"/>
        <v>Мектеп</v>
      </c>
      <c r="G29" s="16"/>
      <c r="H29" s="168" t="s">
        <v>4</v>
      </c>
      <c r="I29" s="226"/>
      <c r="J29" s="50">
        <f t="shared" si="1"/>
        <v>0</v>
      </c>
      <c r="K29" s="50"/>
      <c r="L29" s="230" t="s">
        <v>2</v>
      </c>
      <c r="M29" s="230" t="s">
        <v>3</v>
      </c>
      <c r="N29" s="223" t="s">
        <v>179</v>
      </c>
      <c r="O29" s="223" t="s">
        <v>207</v>
      </c>
      <c r="P29" s="223" t="s">
        <v>182</v>
      </c>
      <c r="Q29" s="223" t="s">
        <v>176</v>
      </c>
      <c r="R29" s="223" t="s">
        <v>213</v>
      </c>
      <c r="S29" s="219" t="s">
        <v>208</v>
      </c>
      <c r="T29" s="229" t="s">
        <v>183</v>
      </c>
      <c r="U29" s="98">
        <f>SUM(U30:U39)</f>
        <v>0</v>
      </c>
      <c r="V29" s="3"/>
      <c r="W29" s="126" t="str">
        <f>IF(X29=движ!D35,".","Девочки не правильно")</f>
        <v>.</v>
      </c>
      <c r="X29" s="126">
        <f>SUMIF(X24:X28,"Қ",AE24:AE28)</f>
        <v>0</v>
      </c>
      <c r="Z29" s="170">
        <f>IF(AE23=движ!C35,,"Число прибывших уч-ся не соттветствует движению")</f>
        <v>0</v>
      </c>
      <c r="AA29" s="86"/>
      <c r="AB29" s="86"/>
      <c r="AE29" s="97"/>
      <c r="AG29" s="4" t="s">
        <v>133</v>
      </c>
    </row>
    <row r="30" spans="1:35" ht="14.1" customHeight="1">
      <c r="A30" s="137">
        <v>25</v>
      </c>
      <c r="B30" s="23"/>
      <c r="C30" s="49"/>
      <c r="D30" s="23"/>
      <c r="E30" s="49"/>
      <c r="F30" s="167" t="str">
        <f t="shared" si="0"/>
        <v>Мектеп</v>
      </c>
      <c r="G30" s="16"/>
      <c r="H30" s="169" t="s">
        <v>4</v>
      </c>
      <c r="I30" s="226"/>
      <c r="J30" s="50">
        <f t="shared" si="1"/>
        <v>0</v>
      </c>
      <c r="K30" s="50"/>
      <c r="L30" s="136">
        <v>1</v>
      </c>
      <c r="M30" s="16"/>
      <c r="N30" s="49"/>
      <c r="O30" s="24"/>
      <c r="P30" s="16"/>
      <c r="Q30" s="167" t="str">
        <f t="shared" ref="Q30:Q39" si="4">+$A$1</f>
        <v>Мектеп</v>
      </c>
      <c r="R30" s="16"/>
      <c r="S30" s="16"/>
      <c r="T30" s="226"/>
      <c r="U30" s="50">
        <f t="shared" ref="U30:U39" si="5">IF(M30="",0,1)</f>
        <v>0</v>
      </c>
      <c r="V30" s="3" t="s">
        <v>108</v>
      </c>
      <c r="Y30" s="79"/>
      <c r="AE30" s="98"/>
      <c r="AG30" s="4" t="s">
        <v>134</v>
      </c>
    </row>
    <row r="31" spans="1:35" ht="14.1" customHeight="1">
      <c r="A31" s="137">
        <v>26</v>
      </c>
      <c r="B31" s="25"/>
      <c r="C31" s="49"/>
      <c r="D31" s="25"/>
      <c r="E31" s="49"/>
      <c r="F31" s="167" t="str">
        <f t="shared" si="0"/>
        <v>Мектеп</v>
      </c>
      <c r="G31" s="16"/>
      <c r="H31" s="168" t="s">
        <v>4</v>
      </c>
      <c r="I31" s="226"/>
      <c r="J31" s="50">
        <f t="shared" si="1"/>
        <v>0</v>
      </c>
      <c r="K31" s="50"/>
      <c r="L31" s="137">
        <v>2</v>
      </c>
      <c r="M31" s="16"/>
      <c r="N31" s="49"/>
      <c r="O31" s="26"/>
      <c r="P31" s="16"/>
      <c r="Q31" s="167" t="str">
        <f t="shared" si="4"/>
        <v>Мектеп</v>
      </c>
      <c r="R31" s="16"/>
      <c r="S31" s="16"/>
      <c r="T31" s="226"/>
      <c r="U31" s="50">
        <f t="shared" si="5"/>
        <v>0</v>
      </c>
      <c r="V31" s="4" t="s">
        <v>1</v>
      </c>
      <c r="Y31" s="79"/>
      <c r="AE31" s="98"/>
      <c r="AG31" s="4" t="s">
        <v>135</v>
      </c>
    </row>
    <row r="32" spans="1:35" ht="14.1" customHeight="1">
      <c r="A32" s="137">
        <v>27</v>
      </c>
      <c r="B32" s="25"/>
      <c r="C32" s="49"/>
      <c r="D32" s="25"/>
      <c r="E32" s="49"/>
      <c r="F32" s="167" t="str">
        <f t="shared" si="0"/>
        <v>Мектеп</v>
      </c>
      <c r="G32" s="16"/>
      <c r="H32" s="168" t="s">
        <v>4</v>
      </c>
      <c r="I32" s="226"/>
      <c r="J32" s="50">
        <f t="shared" si="1"/>
        <v>0</v>
      </c>
      <c r="K32" s="50"/>
      <c r="L32" s="137">
        <v>3</v>
      </c>
      <c r="M32" s="49"/>
      <c r="N32" s="49"/>
      <c r="O32" s="26"/>
      <c r="P32" s="49"/>
      <c r="Q32" s="167" t="str">
        <f t="shared" si="4"/>
        <v>Мектеп</v>
      </c>
      <c r="R32" s="49"/>
      <c r="S32" s="16"/>
      <c r="T32" s="226"/>
      <c r="U32" s="50">
        <f t="shared" si="5"/>
        <v>0</v>
      </c>
      <c r="V32" s="219" t="s">
        <v>2</v>
      </c>
      <c r="W32" s="231" t="s">
        <v>3</v>
      </c>
      <c r="X32" s="219" t="s">
        <v>179</v>
      </c>
      <c r="Y32" s="219" t="s">
        <v>207</v>
      </c>
      <c r="Z32" s="219" t="s">
        <v>182</v>
      </c>
      <c r="AA32" s="219" t="s">
        <v>176</v>
      </c>
      <c r="AB32" s="219" t="s">
        <v>213</v>
      </c>
      <c r="AC32" s="231" t="s">
        <v>5</v>
      </c>
      <c r="AD32" s="221" t="s">
        <v>183</v>
      </c>
      <c r="AE32" s="98">
        <f>SUM(AE33:AE38)</f>
        <v>0</v>
      </c>
      <c r="AG32" s="4" t="s">
        <v>136</v>
      </c>
    </row>
    <row r="33" spans="1:33" ht="14.1" customHeight="1">
      <c r="A33" s="136">
        <v>28</v>
      </c>
      <c r="B33" s="23"/>
      <c r="C33" s="49"/>
      <c r="D33" s="23"/>
      <c r="E33" s="49"/>
      <c r="F33" s="167" t="str">
        <f t="shared" si="0"/>
        <v>Мектеп</v>
      </c>
      <c r="G33" s="16"/>
      <c r="H33" s="169" t="s">
        <v>4</v>
      </c>
      <c r="I33" s="226"/>
      <c r="J33" s="50">
        <f t="shared" si="1"/>
        <v>0</v>
      </c>
      <c r="K33" s="50"/>
      <c r="L33" s="137">
        <v>4</v>
      </c>
      <c r="M33" s="49"/>
      <c r="N33" s="49"/>
      <c r="O33" s="26"/>
      <c r="P33" s="49"/>
      <c r="Q33" s="167" t="str">
        <f t="shared" si="4"/>
        <v>Мектеп</v>
      </c>
      <c r="R33" s="49"/>
      <c r="S33" s="16"/>
      <c r="T33" s="226"/>
      <c r="U33" s="50">
        <f t="shared" si="5"/>
        <v>0</v>
      </c>
      <c r="V33" s="140">
        <v>1</v>
      </c>
      <c r="W33" s="128"/>
      <c r="X33" s="49"/>
      <c r="Y33" s="129"/>
      <c r="Z33" s="128"/>
      <c r="AA33" s="167" t="str">
        <f t="shared" ref="AA33:AA38" si="6">+$A$1</f>
        <v>Мектеп</v>
      </c>
      <c r="AB33" s="128"/>
      <c r="AC33" s="128"/>
      <c r="AD33" s="226"/>
      <c r="AE33" s="50">
        <f t="shared" ref="AE33:AE38" si="7">IF(W33="",0,1)</f>
        <v>0</v>
      </c>
      <c r="AG33" s="4" t="s">
        <v>137</v>
      </c>
    </row>
    <row r="34" spans="1:33" ht="14.1" customHeight="1">
      <c r="A34" s="137">
        <v>29</v>
      </c>
      <c r="B34" s="25"/>
      <c r="C34" s="49"/>
      <c r="D34" s="25"/>
      <c r="E34" s="49"/>
      <c r="F34" s="167" t="str">
        <f t="shared" si="0"/>
        <v>Мектеп</v>
      </c>
      <c r="G34" s="16"/>
      <c r="H34" s="168" t="s">
        <v>4</v>
      </c>
      <c r="I34" s="226"/>
      <c r="J34" s="50">
        <f t="shared" si="1"/>
        <v>0</v>
      </c>
      <c r="K34" s="50"/>
      <c r="L34" s="137">
        <v>5</v>
      </c>
      <c r="M34" s="49"/>
      <c r="N34" s="49"/>
      <c r="O34" s="26"/>
      <c r="P34" s="49"/>
      <c r="Q34" s="167" t="str">
        <f t="shared" si="4"/>
        <v>Мектеп</v>
      </c>
      <c r="R34" s="49"/>
      <c r="S34" s="16"/>
      <c r="T34" s="226"/>
      <c r="U34" s="50">
        <f t="shared" si="5"/>
        <v>0</v>
      </c>
      <c r="V34" s="154">
        <v>2</v>
      </c>
      <c r="W34" s="51"/>
      <c r="X34" s="49"/>
      <c r="Y34" s="52"/>
      <c r="Z34" s="51"/>
      <c r="AA34" s="167" t="str">
        <f t="shared" si="6"/>
        <v>Мектеп</v>
      </c>
      <c r="AB34" s="51"/>
      <c r="AC34" s="155"/>
      <c r="AD34" s="226"/>
      <c r="AE34" s="50">
        <f t="shared" si="7"/>
        <v>0</v>
      </c>
      <c r="AG34" s="4" t="s">
        <v>138</v>
      </c>
    </row>
    <row r="35" spans="1:33" ht="14.1" customHeight="1">
      <c r="A35" s="137">
        <v>30</v>
      </c>
      <c r="B35" s="25"/>
      <c r="C35" s="49"/>
      <c r="D35" s="25"/>
      <c r="E35" s="49"/>
      <c r="F35" s="167" t="str">
        <f t="shared" si="0"/>
        <v>Мектеп</v>
      </c>
      <c r="G35" s="16"/>
      <c r="H35" s="168" t="s">
        <v>4</v>
      </c>
      <c r="I35" s="226"/>
      <c r="J35" s="50">
        <f t="shared" si="1"/>
        <v>0</v>
      </c>
      <c r="K35" s="50"/>
      <c r="L35" s="136">
        <v>6</v>
      </c>
      <c r="M35" s="49"/>
      <c r="N35" s="49"/>
      <c r="O35" s="26"/>
      <c r="P35" s="49"/>
      <c r="Q35" s="167" t="str">
        <f t="shared" si="4"/>
        <v>Мектеп</v>
      </c>
      <c r="R35" s="49"/>
      <c r="S35" s="16"/>
      <c r="T35" s="226"/>
      <c r="U35" s="50">
        <f t="shared" si="5"/>
        <v>0</v>
      </c>
      <c r="V35" s="154">
        <v>3</v>
      </c>
      <c r="W35" s="51"/>
      <c r="X35" s="49"/>
      <c r="Y35" s="52"/>
      <c r="Z35" s="51"/>
      <c r="AA35" s="167" t="str">
        <f t="shared" si="6"/>
        <v>Мектеп</v>
      </c>
      <c r="AB35" s="51"/>
      <c r="AC35" s="51"/>
      <c r="AD35" s="226"/>
      <c r="AE35" s="50">
        <f t="shared" si="7"/>
        <v>0</v>
      </c>
      <c r="AG35" s="4" t="s">
        <v>139</v>
      </c>
    </row>
    <row r="36" spans="1:33" ht="14.1" customHeight="1">
      <c r="A36" s="137">
        <v>31</v>
      </c>
      <c r="B36" s="23"/>
      <c r="C36" s="49"/>
      <c r="D36" s="23"/>
      <c r="E36" s="49"/>
      <c r="F36" s="167" t="str">
        <f t="shared" si="0"/>
        <v>Мектеп</v>
      </c>
      <c r="G36" s="16"/>
      <c r="H36" s="169" t="s">
        <v>4</v>
      </c>
      <c r="I36" s="226"/>
      <c r="J36" s="50">
        <f t="shared" si="1"/>
        <v>0</v>
      </c>
      <c r="K36" s="50"/>
      <c r="L36" s="137">
        <v>7</v>
      </c>
      <c r="M36" s="49"/>
      <c r="N36" s="49"/>
      <c r="O36" s="26"/>
      <c r="P36" s="49"/>
      <c r="Q36" s="167" t="str">
        <f t="shared" si="4"/>
        <v>Мектеп</v>
      </c>
      <c r="R36" s="49"/>
      <c r="S36" s="16"/>
      <c r="T36" s="226"/>
      <c r="U36" s="50">
        <f t="shared" si="5"/>
        <v>0</v>
      </c>
      <c r="V36" s="154">
        <v>4</v>
      </c>
      <c r="W36" s="51"/>
      <c r="X36" s="49"/>
      <c r="Y36" s="52"/>
      <c r="Z36" s="51"/>
      <c r="AA36" s="167" t="str">
        <f t="shared" si="6"/>
        <v>Мектеп</v>
      </c>
      <c r="AB36" s="51"/>
      <c r="AC36" s="51"/>
      <c r="AD36" s="226"/>
      <c r="AE36" s="50">
        <f t="shared" si="7"/>
        <v>0</v>
      </c>
      <c r="AG36" s="4" t="s">
        <v>140</v>
      </c>
    </row>
    <row r="37" spans="1:33" ht="14.1" customHeight="1">
      <c r="A37" s="136">
        <v>32</v>
      </c>
      <c r="B37" s="25"/>
      <c r="C37" s="49"/>
      <c r="D37" s="25"/>
      <c r="E37" s="49"/>
      <c r="F37" s="167" t="str">
        <f t="shared" si="0"/>
        <v>Мектеп</v>
      </c>
      <c r="G37" s="16"/>
      <c r="H37" s="168" t="s">
        <v>4</v>
      </c>
      <c r="I37" s="226"/>
      <c r="J37" s="50">
        <f t="shared" si="1"/>
        <v>0</v>
      </c>
      <c r="K37" s="50"/>
      <c r="L37" s="137">
        <v>8</v>
      </c>
      <c r="M37" s="49"/>
      <c r="N37" s="49"/>
      <c r="O37" s="26"/>
      <c r="P37" s="49"/>
      <c r="Q37" s="167" t="str">
        <f t="shared" si="4"/>
        <v>Мектеп</v>
      </c>
      <c r="R37" s="49"/>
      <c r="S37" s="16"/>
      <c r="T37" s="226"/>
      <c r="U37" s="50">
        <f t="shared" si="5"/>
        <v>0</v>
      </c>
      <c r="V37" s="154">
        <v>5</v>
      </c>
      <c r="W37" s="51"/>
      <c r="X37" s="49"/>
      <c r="Y37" s="52"/>
      <c r="Z37" s="51"/>
      <c r="AA37" s="167" t="str">
        <f t="shared" si="6"/>
        <v>Мектеп</v>
      </c>
      <c r="AB37" s="51"/>
      <c r="AC37" s="51"/>
      <c r="AD37" s="226"/>
      <c r="AE37" s="50">
        <f t="shared" si="7"/>
        <v>0</v>
      </c>
      <c r="AG37" s="4" t="s">
        <v>141</v>
      </c>
    </row>
    <row r="38" spans="1:33" ht="14.1" customHeight="1">
      <c r="A38" s="137">
        <v>33</v>
      </c>
      <c r="B38" s="25"/>
      <c r="C38" s="49"/>
      <c r="D38" s="25"/>
      <c r="E38" s="49"/>
      <c r="F38" s="167" t="str">
        <f t="shared" si="0"/>
        <v>Мектеп</v>
      </c>
      <c r="G38" s="16"/>
      <c r="H38" s="168" t="s">
        <v>4</v>
      </c>
      <c r="I38" s="226"/>
      <c r="J38" s="50">
        <f t="shared" si="1"/>
        <v>0</v>
      </c>
      <c r="K38" s="50"/>
      <c r="L38" s="137">
        <v>9</v>
      </c>
      <c r="M38" s="49"/>
      <c r="N38" s="49"/>
      <c r="O38" s="26"/>
      <c r="P38" s="49"/>
      <c r="Q38" s="167" t="str">
        <f t="shared" si="4"/>
        <v>Мектеп</v>
      </c>
      <c r="R38" s="49"/>
      <c r="S38" s="16"/>
      <c r="T38" s="226"/>
      <c r="U38" s="50">
        <f t="shared" si="5"/>
        <v>0</v>
      </c>
      <c r="V38" s="154">
        <v>6</v>
      </c>
      <c r="W38" s="51"/>
      <c r="X38" s="49"/>
      <c r="Y38" s="52"/>
      <c r="Z38" s="51"/>
      <c r="AA38" s="167" t="str">
        <f t="shared" si="6"/>
        <v>Мектеп</v>
      </c>
      <c r="AB38" s="51"/>
      <c r="AC38" s="51"/>
      <c r="AD38" s="226"/>
      <c r="AE38" s="50">
        <f t="shared" si="7"/>
        <v>0</v>
      </c>
      <c r="AG38" s="4" t="s">
        <v>142</v>
      </c>
    </row>
    <row r="39" spans="1:33" ht="14.1" customHeight="1">
      <c r="A39" s="137">
        <v>34</v>
      </c>
      <c r="B39" s="23"/>
      <c r="C39" s="49"/>
      <c r="D39" s="23"/>
      <c r="E39" s="49"/>
      <c r="F39" s="167" t="str">
        <f t="shared" si="0"/>
        <v>Мектеп</v>
      </c>
      <c r="G39" s="16"/>
      <c r="H39" s="169" t="s">
        <v>4</v>
      </c>
      <c r="I39" s="226"/>
      <c r="J39" s="50">
        <f t="shared" si="1"/>
        <v>0</v>
      </c>
      <c r="K39" s="50"/>
      <c r="L39" s="137">
        <v>10</v>
      </c>
      <c r="M39" s="49"/>
      <c r="N39" s="49"/>
      <c r="O39" s="26"/>
      <c r="P39" s="49"/>
      <c r="Q39" s="167" t="str">
        <f t="shared" si="4"/>
        <v>Мектеп</v>
      </c>
      <c r="R39" s="49"/>
      <c r="S39" s="16"/>
      <c r="T39" s="226"/>
      <c r="U39" s="50">
        <f t="shared" si="5"/>
        <v>0</v>
      </c>
      <c r="W39" s="126" t="str">
        <f>IF(X39=движ!D34,".","Девочки не правильно")</f>
        <v>.</v>
      </c>
      <c r="X39" s="126">
        <f>SUMIF(X33:X38,"Қ",AE33:AE38)</f>
        <v>0</v>
      </c>
      <c r="Y39" s="79"/>
      <c r="Z39" s="170">
        <f>IF(AE32=движ!C34,,"Число прибывших уч-ся не соттветствует движению")</f>
        <v>0</v>
      </c>
      <c r="AA39" s="86"/>
      <c r="AB39" s="86"/>
      <c r="AE39" s="98"/>
      <c r="AG39" s="4" t="s">
        <v>143</v>
      </c>
    </row>
    <row r="40" spans="1:33" ht="14.1" customHeight="1">
      <c r="A40" s="137">
        <v>35</v>
      </c>
      <c r="B40" s="25"/>
      <c r="C40" s="49"/>
      <c r="D40" s="25"/>
      <c r="E40" s="49"/>
      <c r="F40" s="167" t="str">
        <f t="shared" si="0"/>
        <v>Мектеп</v>
      </c>
      <c r="G40" s="16"/>
      <c r="H40" s="168" t="s">
        <v>4</v>
      </c>
      <c r="I40" s="226"/>
      <c r="J40" s="50">
        <f t="shared" si="1"/>
        <v>0</v>
      </c>
      <c r="K40" s="50"/>
      <c r="M40" s="126" t="str">
        <f>IF(N40=движ!D33,".","Девочки не правильно")</f>
        <v>.</v>
      </c>
      <c r="N40" s="126">
        <f>SUMIF(N30:N39,"Қ",U30:U39)</f>
        <v>0</v>
      </c>
      <c r="P40" s="170">
        <f>IF(U29=движ!C33,,"Число прибывших уч-ся не соттветствует движению")</f>
        <v>0</v>
      </c>
      <c r="Q40" s="86"/>
      <c r="R40" s="86"/>
      <c r="U40" s="98"/>
      <c r="V40" s="3" t="s">
        <v>110</v>
      </c>
      <c r="Y40" s="79"/>
      <c r="AE40" s="98"/>
      <c r="AG40" s="4" t="s">
        <v>144</v>
      </c>
    </row>
    <row r="41" spans="1:33" ht="14.1" customHeight="1">
      <c r="A41" s="136">
        <v>36</v>
      </c>
      <c r="B41" s="25"/>
      <c r="C41" s="49"/>
      <c r="D41" s="25"/>
      <c r="E41" s="49"/>
      <c r="F41" s="167" t="str">
        <f t="shared" si="0"/>
        <v>Мектеп</v>
      </c>
      <c r="G41" s="16"/>
      <c r="H41" s="168" t="s">
        <v>4</v>
      </c>
      <c r="I41" s="226"/>
      <c r="J41" s="50">
        <f t="shared" si="1"/>
        <v>0</v>
      </c>
      <c r="K41" s="50"/>
      <c r="V41" s="4" t="s">
        <v>1</v>
      </c>
      <c r="Y41" s="79"/>
      <c r="AE41" s="98"/>
      <c r="AG41" s="4" t="s">
        <v>145</v>
      </c>
    </row>
    <row r="42" spans="1:33" ht="14.1" customHeight="1">
      <c r="A42" s="137">
        <v>37</v>
      </c>
      <c r="B42" s="23"/>
      <c r="C42" s="49"/>
      <c r="D42" s="23"/>
      <c r="E42" s="49"/>
      <c r="F42" s="167" t="str">
        <f t="shared" si="0"/>
        <v>Мектеп</v>
      </c>
      <c r="G42" s="16"/>
      <c r="H42" s="169" t="s">
        <v>4</v>
      </c>
      <c r="I42" s="226"/>
      <c r="J42" s="50">
        <f t="shared" si="1"/>
        <v>0</v>
      </c>
      <c r="K42" s="50"/>
      <c r="V42" s="231" t="s">
        <v>2</v>
      </c>
      <c r="W42" s="231" t="s">
        <v>3</v>
      </c>
      <c r="X42" s="219" t="s">
        <v>179</v>
      </c>
      <c r="Y42" s="219" t="s">
        <v>207</v>
      </c>
      <c r="Z42" s="219" t="s">
        <v>182</v>
      </c>
      <c r="AA42" s="219" t="s">
        <v>176</v>
      </c>
      <c r="AB42" s="219" t="s">
        <v>213</v>
      </c>
      <c r="AC42" s="231" t="s">
        <v>6</v>
      </c>
      <c r="AD42" s="221" t="s">
        <v>183</v>
      </c>
      <c r="AE42" s="98">
        <f>SUM(AE43:AE47)</f>
        <v>0</v>
      </c>
      <c r="AG42" s="4" t="s">
        <v>146</v>
      </c>
    </row>
    <row r="43" spans="1:33" ht="14.1" customHeight="1">
      <c r="A43" s="137">
        <v>38</v>
      </c>
      <c r="B43" s="25"/>
      <c r="C43" s="49"/>
      <c r="D43" s="25"/>
      <c r="E43" s="49"/>
      <c r="F43" s="167" t="str">
        <f t="shared" si="0"/>
        <v>Мектеп</v>
      </c>
      <c r="G43" s="16"/>
      <c r="H43" s="168" t="s">
        <v>4</v>
      </c>
      <c r="I43" s="226"/>
      <c r="J43" s="50">
        <f t="shared" si="1"/>
        <v>0</v>
      </c>
      <c r="K43" s="50"/>
      <c r="V43" s="136">
        <v>1</v>
      </c>
      <c r="W43" s="16"/>
      <c r="X43" s="49"/>
      <c r="Y43" s="24"/>
      <c r="Z43" s="16"/>
      <c r="AA43" s="167" t="str">
        <f>+$A$1</f>
        <v>Мектеп</v>
      </c>
      <c r="AB43" s="16"/>
      <c r="AC43" s="16"/>
      <c r="AD43" s="226"/>
      <c r="AE43" s="50">
        <f>IF(W43="",0,1)</f>
        <v>0</v>
      </c>
      <c r="AG43" s="4" t="s">
        <v>147</v>
      </c>
    </row>
    <row r="44" spans="1:33" ht="14.1" customHeight="1">
      <c r="A44" s="137">
        <v>39</v>
      </c>
      <c r="B44" s="25"/>
      <c r="C44" s="49"/>
      <c r="D44" s="25"/>
      <c r="E44" s="49"/>
      <c r="F44" s="167" t="str">
        <f t="shared" si="0"/>
        <v>Мектеп</v>
      </c>
      <c r="G44" s="16"/>
      <c r="H44" s="168" t="s">
        <v>4</v>
      </c>
      <c r="I44" s="226"/>
      <c r="J44" s="50">
        <f t="shared" si="1"/>
        <v>0</v>
      </c>
      <c r="K44" s="50"/>
      <c r="V44" s="137">
        <v>2</v>
      </c>
      <c r="W44" s="49"/>
      <c r="X44" s="49"/>
      <c r="Y44" s="26"/>
      <c r="Z44" s="49"/>
      <c r="AA44" s="167" t="str">
        <f>+$A$1</f>
        <v>Мектеп</v>
      </c>
      <c r="AB44" s="49"/>
      <c r="AC44" s="49"/>
      <c r="AD44" s="226"/>
      <c r="AE44" s="50">
        <f>IF(W44="",0,1)</f>
        <v>0</v>
      </c>
    </row>
    <row r="45" spans="1:33" ht="14.1" customHeight="1">
      <c r="A45" s="136">
        <v>40</v>
      </c>
      <c r="B45" s="23"/>
      <c r="C45" s="49"/>
      <c r="D45" s="23"/>
      <c r="E45" s="49"/>
      <c r="F45" s="167" t="str">
        <f t="shared" si="0"/>
        <v>Мектеп</v>
      </c>
      <c r="G45" s="16"/>
      <c r="H45" s="169" t="s">
        <v>4</v>
      </c>
      <c r="I45" s="226"/>
      <c r="J45" s="50">
        <f t="shared" si="1"/>
        <v>0</v>
      </c>
      <c r="K45" s="50"/>
      <c r="V45" s="137">
        <v>3</v>
      </c>
      <c r="W45" s="49"/>
      <c r="X45" s="49"/>
      <c r="Y45" s="26"/>
      <c r="Z45" s="49"/>
      <c r="AA45" s="167" t="str">
        <f>+$A$1</f>
        <v>Мектеп</v>
      </c>
      <c r="AB45" s="49"/>
      <c r="AC45" s="49"/>
      <c r="AD45" s="226"/>
      <c r="AE45" s="50">
        <f>IF(W45="",0,1)</f>
        <v>0</v>
      </c>
    </row>
    <row r="46" spans="1:33" ht="14.1" customHeight="1">
      <c r="A46" s="48"/>
      <c r="B46" s="151"/>
      <c r="C46" s="92"/>
      <c r="D46" s="151"/>
      <c r="E46" s="92"/>
      <c r="F46" s="139"/>
      <c r="G46" s="139"/>
      <c r="H46" s="151"/>
      <c r="I46" s="151"/>
      <c r="J46" s="50"/>
      <c r="K46" s="50"/>
      <c r="V46" s="137">
        <v>4</v>
      </c>
      <c r="W46" s="49"/>
      <c r="X46" s="49"/>
      <c r="Y46" s="26"/>
      <c r="Z46" s="49"/>
      <c r="AA46" s="167" t="str">
        <f>+$A$1</f>
        <v>Мектеп</v>
      </c>
      <c r="AB46" s="49"/>
      <c r="AC46" s="49"/>
      <c r="AD46" s="226"/>
      <c r="AE46" s="50">
        <f>IF(W46="",0,1)</f>
        <v>0</v>
      </c>
    </row>
    <row r="47" spans="1:33" ht="14.1" customHeight="1">
      <c r="B47" s="126"/>
      <c r="C47" s="126">
        <f>SUMIF(C6:C45,"Қ",J6:J45)</f>
        <v>0</v>
      </c>
      <c r="E47" s="170">
        <f>IF(J5=движ!C31,,"Число прибывших уч-ся не соттветствует движению")</f>
        <v>0</v>
      </c>
      <c r="F47" s="86"/>
      <c r="G47" s="86"/>
      <c r="V47" s="137">
        <v>5</v>
      </c>
      <c r="W47" s="49"/>
      <c r="X47" s="49"/>
      <c r="Y47" s="26"/>
      <c r="Z47" s="49"/>
      <c r="AA47" s="167" t="str">
        <f>+$A$1</f>
        <v>Мектеп</v>
      </c>
      <c r="AB47" s="49"/>
      <c r="AC47" s="49"/>
      <c r="AD47" s="226"/>
      <c r="AE47" s="50">
        <f>IF(W47="",0,1)</f>
        <v>0</v>
      </c>
    </row>
    <row r="48" spans="1:33" ht="14.1" customHeight="1">
      <c r="B48" s="126">
        <f>IF(C47=движ!D31,,"Число девочек не соттветствует движению")</f>
        <v>0</v>
      </c>
      <c r="C48" s="127"/>
      <c r="V48" s="48"/>
      <c r="W48" s="126" t="str">
        <f>IF(X48=движ!D36,".","Девочки не правильно")</f>
        <v>.</v>
      </c>
      <c r="X48" s="126">
        <f>SUMIF(X43:X47,"Қ",AE43:AE47)</f>
        <v>0</v>
      </c>
      <c r="Y48" s="95"/>
      <c r="Z48" s="170">
        <f>IF(AE42=движ!C36,,"Число прибывших уч-ся не соттветствует движению")</f>
        <v>0</v>
      </c>
      <c r="AA48" s="86"/>
      <c r="AB48" s="86"/>
      <c r="AC48" s="92"/>
      <c r="AD48" s="92"/>
      <c r="AE48" s="50"/>
    </row>
    <row r="49" spans="1:31" ht="14.1" customHeight="1">
      <c r="AE49" s="97"/>
    </row>
    <row r="50" spans="1:31" ht="14.1" customHeight="1">
      <c r="AE50" s="97"/>
    </row>
    <row r="51" spans="1:31" ht="14.1" customHeight="1">
      <c r="A51" s="90" t="s">
        <v>9</v>
      </c>
      <c r="L51" s="90" t="s">
        <v>9</v>
      </c>
      <c r="V51" s="90" t="s">
        <v>9</v>
      </c>
      <c r="AE51" s="97"/>
    </row>
    <row r="52" spans="1:31" s="3" customFormat="1">
      <c r="A52" s="53" t="str">
        <f>+движ!$A$1</f>
        <v>Мектеп</v>
      </c>
      <c r="B52" s="53"/>
      <c r="C52" s="53"/>
      <c r="D52" s="54"/>
      <c r="E52" s="55" t="s">
        <v>41</v>
      </c>
      <c r="F52" s="55"/>
      <c r="G52" s="55"/>
      <c r="H52" s="55" t="s">
        <v>219</v>
      </c>
      <c r="I52" s="55"/>
      <c r="J52" s="53"/>
      <c r="K52" s="53"/>
      <c r="L52" s="53" t="str">
        <f>+движ!$A$1</f>
        <v>Мектеп</v>
      </c>
      <c r="M52" s="53"/>
      <c r="N52" s="53"/>
      <c r="O52" s="54"/>
      <c r="P52" s="55" t="s">
        <v>41</v>
      </c>
      <c r="Q52" s="55"/>
      <c r="R52" s="55"/>
      <c r="S52" s="55" t="s">
        <v>219</v>
      </c>
      <c r="T52" s="194"/>
      <c r="U52" s="53"/>
      <c r="V52" s="53" t="str">
        <f>+движ!$A$1</f>
        <v>Мектеп</v>
      </c>
      <c r="W52" s="53"/>
      <c r="X52" s="53"/>
      <c r="Y52" s="54"/>
      <c r="Z52" s="55" t="s">
        <v>41</v>
      </c>
      <c r="AA52" s="55"/>
      <c r="AB52" s="55"/>
      <c r="AC52" s="55" t="s">
        <v>219</v>
      </c>
      <c r="AD52" s="55"/>
      <c r="AE52" s="53"/>
    </row>
    <row r="53" spans="1:31">
      <c r="A53" s="3" t="s">
        <v>8</v>
      </c>
    </row>
    <row r="54" spans="1:31">
      <c r="A54" s="3" t="s">
        <v>103</v>
      </c>
      <c r="J54" s="97"/>
      <c r="K54" s="97"/>
      <c r="L54" s="3" t="s">
        <v>104</v>
      </c>
      <c r="V54" s="3" t="s">
        <v>106</v>
      </c>
      <c r="AE54" s="98"/>
    </row>
    <row r="55" spans="1:31" ht="12" customHeight="1">
      <c r="A55" s="4" t="s">
        <v>1</v>
      </c>
      <c r="D55" s="99">
        <f>J56+U56+U80+AE83+AE93+AE56+AE65+AE74</f>
        <v>0</v>
      </c>
      <c r="J55" s="97"/>
      <c r="K55" s="97"/>
      <c r="L55" s="4" t="s">
        <v>1</v>
      </c>
      <c r="U55" s="97"/>
      <c r="V55" s="4" t="s">
        <v>1</v>
      </c>
      <c r="AE55" s="98"/>
    </row>
    <row r="56" spans="1:31" ht="21.75" customHeight="1">
      <c r="A56" s="219" t="s">
        <v>2</v>
      </c>
      <c r="B56" s="219" t="s">
        <v>3</v>
      </c>
      <c r="C56" s="219" t="s">
        <v>179</v>
      </c>
      <c r="D56" s="220" t="s">
        <v>207</v>
      </c>
      <c r="E56" s="219" t="s">
        <v>182</v>
      </c>
      <c r="F56" s="219" t="s">
        <v>176</v>
      </c>
      <c r="G56" s="219" t="s">
        <v>213</v>
      </c>
      <c r="H56" s="219" t="s">
        <v>4</v>
      </c>
      <c r="I56" s="221" t="s">
        <v>183</v>
      </c>
      <c r="J56" s="98">
        <f>SUM(J57:J96)</f>
        <v>0</v>
      </c>
      <c r="K56" s="98"/>
      <c r="L56" s="219" t="s">
        <v>2</v>
      </c>
      <c r="M56" s="219" t="s">
        <v>3</v>
      </c>
      <c r="N56" s="219" t="s">
        <v>179</v>
      </c>
      <c r="O56" s="219" t="s">
        <v>207</v>
      </c>
      <c r="P56" s="219" t="s">
        <v>182</v>
      </c>
      <c r="Q56" s="219" t="s">
        <v>176</v>
      </c>
      <c r="R56" s="219" t="s">
        <v>213</v>
      </c>
      <c r="S56" s="219" t="s">
        <v>209</v>
      </c>
      <c r="T56" s="224" t="s">
        <v>183</v>
      </c>
      <c r="U56" s="98">
        <f>SUM(U57:U76)</f>
        <v>0</v>
      </c>
      <c r="V56" s="219" t="s">
        <v>2</v>
      </c>
      <c r="W56" s="219" t="s">
        <v>3</v>
      </c>
      <c r="X56" s="219" t="s">
        <v>179</v>
      </c>
      <c r="Y56" s="219" t="s">
        <v>207</v>
      </c>
      <c r="Z56" s="220" t="s">
        <v>212</v>
      </c>
      <c r="AA56" s="219" t="s">
        <v>176</v>
      </c>
      <c r="AB56" s="219" t="s">
        <v>213</v>
      </c>
      <c r="AC56" s="219" t="s">
        <v>6</v>
      </c>
      <c r="AD56" s="224" t="s">
        <v>183</v>
      </c>
      <c r="AE56" s="98">
        <f>SUM(AE57:AE61)</f>
        <v>0</v>
      </c>
    </row>
    <row r="57" spans="1:31" ht="14.1" customHeight="1">
      <c r="A57" s="136">
        <v>1</v>
      </c>
      <c r="B57" s="156"/>
      <c r="C57" s="131"/>
      <c r="D57" s="130"/>
      <c r="E57" s="49"/>
      <c r="F57" s="16" t="str">
        <f>+$A$1</f>
        <v>Мектеп</v>
      </c>
      <c r="G57" s="16"/>
      <c r="H57" s="16" t="s">
        <v>4</v>
      </c>
      <c r="I57" s="226"/>
      <c r="J57" s="50">
        <f>IF(B57="",0,1)</f>
        <v>0</v>
      </c>
      <c r="K57" s="143">
        <f>COUNTIF(прибыл!D57:D96,1)+COUNTIF(прибыл!O57:O76,1)+COUNTIF(прибыл!O81:O90,1)+COUNTIF(прибыл!Y57:Y61,1)+COUNTIF(прибыл!Y66:Y70,1)+COUNTIF(прибыл!Y75:Y79,1)+COUNTIF(прибыл!Y84:Y88,1)+COUNTIF(прибыл!Y93:Y98,1)</f>
        <v>0</v>
      </c>
      <c r="L57" s="136">
        <v>1</v>
      </c>
      <c r="M57" s="16"/>
      <c r="N57" s="130"/>
      <c r="O57" s="131"/>
      <c r="P57" s="16"/>
      <c r="Q57" s="16" t="str">
        <f>+$A$1</f>
        <v>Мектеп</v>
      </c>
      <c r="R57" s="16"/>
      <c r="S57" s="16"/>
      <c r="T57" s="226"/>
      <c r="U57" s="50">
        <f>IF(M57="",0,1)</f>
        <v>0</v>
      </c>
      <c r="V57" s="136">
        <v>1</v>
      </c>
      <c r="W57" s="16"/>
      <c r="X57" s="49"/>
      <c r="Y57" s="16"/>
      <c r="Z57" s="16"/>
      <c r="AA57" s="16" t="str">
        <f>+$A$1</f>
        <v>Мектеп</v>
      </c>
      <c r="AB57" s="16"/>
      <c r="AC57" s="16"/>
      <c r="AD57" s="226"/>
      <c r="AE57" s="50">
        <f>IF(W57="",0,1)</f>
        <v>0</v>
      </c>
    </row>
    <row r="58" spans="1:31" ht="14.1" customHeight="1">
      <c r="A58" s="137">
        <v>2</v>
      </c>
      <c r="B58" s="25"/>
      <c r="C58" s="130"/>
      <c r="D58" s="130"/>
      <c r="E58" s="49"/>
      <c r="F58" s="16" t="str">
        <f t="shared" ref="F58:F96" si="8">+$A$1</f>
        <v>Мектеп</v>
      </c>
      <c r="G58" s="174"/>
      <c r="H58" s="23" t="s">
        <v>4</v>
      </c>
      <c r="I58" s="226"/>
      <c r="J58" s="50">
        <f t="shared" ref="J58:J97" si="9">IF(B58="",0,1)</f>
        <v>0</v>
      </c>
      <c r="K58" s="143">
        <f>COUNTIF(прибыл!D57:D96,2)+COUNTIF(прибыл!O57:O76,2)+COUNTIF(прибыл!O81:O90,2)+COUNTIF(прибыл!Y57:Y61,2)+COUNTIF(прибыл!Y66:Y70,2)+COUNTIF(прибыл!Y75:Y79,2)+COUNTIF(прибыл!Y84:Y88,2)+COUNTIF(прибыл!Y93:Y98,2)</f>
        <v>0</v>
      </c>
      <c r="L58" s="136">
        <v>2</v>
      </c>
      <c r="M58" s="16"/>
      <c r="N58" s="130"/>
      <c r="O58" s="131"/>
      <c r="P58" s="16"/>
      <c r="Q58" s="16" t="str">
        <f t="shared" ref="Q58:Q76" si="10">+$A$1</f>
        <v>Мектеп</v>
      </c>
      <c r="R58" s="16"/>
      <c r="S58" s="16"/>
      <c r="T58" s="226"/>
      <c r="U58" s="50">
        <f t="shared" ref="U58:U76" si="11">IF(M58="",0,1)</f>
        <v>0</v>
      </c>
      <c r="V58" s="137">
        <v>2</v>
      </c>
      <c r="W58" s="49"/>
      <c r="X58" s="49"/>
      <c r="Y58" s="49"/>
      <c r="Z58" s="49"/>
      <c r="AA58" s="16" t="str">
        <f>+$A$1</f>
        <v>Мектеп</v>
      </c>
      <c r="AB58" s="49"/>
      <c r="AC58" s="49"/>
      <c r="AD58" s="226"/>
      <c r="AE58" s="50">
        <f>IF(W58="",0,1)</f>
        <v>0</v>
      </c>
    </row>
    <row r="59" spans="1:31" ht="14.1" customHeight="1">
      <c r="A59" s="137">
        <v>3</v>
      </c>
      <c r="B59" s="25"/>
      <c r="C59" s="130"/>
      <c r="D59" s="130"/>
      <c r="E59" s="49"/>
      <c r="F59" s="16" t="str">
        <f t="shared" si="8"/>
        <v>Мектеп</v>
      </c>
      <c r="G59" s="16"/>
      <c r="H59" s="23" t="s">
        <v>4</v>
      </c>
      <c r="I59" s="226"/>
      <c r="J59" s="50">
        <f t="shared" si="9"/>
        <v>0</v>
      </c>
      <c r="K59" s="143">
        <f>COUNTIF(прибыл!D57:D96,3)+COUNTIF(прибыл!O57:O76,3)+COUNTIF(прибыл!O81:O90,3)+COUNTIF(прибыл!Y57:Y61,3)+COUNTIF(прибыл!Y66:Y70,3)+COUNTIF(прибыл!Y75:Y79,3)+COUNTIF(прибыл!Y84:Y88,3)+COUNTIF(прибыл!Y93:Y98,3)</f>
        <v>0</v>
      </c>
      <c r="L59" s="136">
        <v>3</v>
      </c>
      <c r="M59" s="16"/>
      <c r="N59" s="49"/>
      <c r="O59" s="26"/>
      <c r="P59" s="16"/>
      <c r="Q59" s="203" t="str">
        <f t="shared" si="10"/>
        <v>Мектеп</v>
      </c>
      <c r="R59" s="16"/>
      <c r="S59" s="16"/>
      <c r="T59" s="226"/>
      <c r="U59" s="50">
        <f t="shared" si="11"/>
        <v>0</v>
      </c>
      <c r="V59" s="137">
        <v>3</v>
      </c>
      <c r="W59" s="49"/>
      <c r="X59" s="49"/>
      <c r="Y59" s="49"/>
      <c r="Z59" s="49"/>
      <c r="AA59" s="16" t="str">
        <f>+$A$1</f>
        <v>Мектеп</v>
      </c>
      <c r="AB59" s="49"/>
      <c r="AC59" s="49"/>
      <c r="AD59" s="226"/>
      <c r="AE59" s="50">
        <f>IF(W59="",0,1)</f>
        <v>0</v>
      </c>
    </row>
    <row r="60" spans="1:31" ht="14.1" customHeight="1">
      <c r="A60" s="136">
        <v>4</v>
      </c>
      <c r="B60" s="23"/>
      <c r="C60" s="130"/>
      <c r="D60" s="131"/>
      <c r="E60" s="49"/>
      <c r="F60" s="16" t="str">
        <f t="shared" si="8"/>
        <v>Мектеп</v>
      </c>
      <c r="G60" s="16"/>
      <c r="H60" s="23" t="s">
        <v>4</v>
      </c>
      <c r="I60" s="226"/>
      <c r="J60" s="50">
        <f t="shared" si="9"/>
        <v>0</v>
      </c>
      <c r="K60" s="143">
        <f>COUNTIF(прибыл!D57:D96,4)+COUNTIF(прибыл!O57:O76,4)+COUNTIF(прибыл!O81:O90,4)+COUNTIF(прибыл!Y57:Y61,4)+COUNTIF(прибыл!Y66:Y70,4)+COUNTIF(прибыл!Y75:Y79,4)+COUNTIF(прибыл!Y84:Y88,4)+COUNTIF(прибыл!Y93:Y98,4)</f>
        <v>0</v>
      </c>
      <c r="L60" s="136">
        <v>4</v>
      </c>
      <c r="M60" s="16"/>
      <c r="N60" s="49"/>
      <c r="O60" s="24"/>
      <c r="P60" s="16"/>
      <c r="Q60" s="16" t="str">
        <f t="shared" si="10"/>
        <v>Мектеп</v>
      </c>
      <c r="R60" s="16"/>
      <c r="S60" s="16"/>
      <c r="T60" s="226"/>
      <c r="U60" s="50">
        <f t="shared" si="11"/>
        <v>0</v>
      </c>
      <c r="V60" s="137">
        <v>4</v>
      </c>
      <c r="W60" s="49"/>
      <c r="X60" s="49"/>
      <c r="Y60" s="49"/>
      <c r="Z60" s="49"/>
      <c r="AA60" s="16" t="str">
        <f>+$A$1</f>
        <v>Мектеп</v>
      </c>
      <c r="AB60" s="49"/>
      <c r="AC60" s="49"/>
      <c r="AD60" s="226"/>
      <c r="AE60" s="50">
        <f>IF(W60="",0,1)</f>
        <v>0</v>
      </c>
    </row>
    <row r="61" spans="1:31" ht="14.1" customHeight="1">
      <c r="A61" s="137">
        <v>5</v>
      </c>
      <c r="B61" s="25"/>
      <c r="C61" s="130"/>
      <c r="D61" s="130"/>
      <c r="E61" s="49"/>
      <c r="F61" s="16" t="str">
        <f t="shared" si="8"/>
        <v>Мектеп</v>
      </c>
      <c r="G61" s="16"/>
      <c r="H61" s="23" t="s">
        <v>4</v>
      </c>
      <c r="I61" s="226"/>
      <c r="J61" s="50">
        <f t="shared" si="9"/>
        <v>0</v>
      </c>
      <c r="K61" s="143">
        <f>COUNTIF(прибыл!D57:D96,5)+COUNTIF(прибыл!O57:O76,5)+COUNTIF(прибыл!O81:O90,5)+COUNTIF(прибыл!Y57:Y61,5)+COUNTIF(прибыл!Y66:Y70,5)+COUNTIF(прибыл!Y75:Y79,5)+COUNTIF(прибыл!Y84:Y88,5)+COUNTIF(прибыл!Y93:Y98,5)</f>
        <v>0</v>
      </c>
      <c r="L61" s="136">
        <v>5</v>
      </c>
      <c r="M61" s="16"/>
      <c r="N61" s="49"/>
      <c r="O61" s="24"/>
      <c r="P61" s="16"/>
      <c r="Q61" s="16" t="str">
        <f t="shared" si="10"/>
        <v>Мектеп</v>
      </c>
      <c r="R61" s="16"/>
      <c r="S61" s="16"/>
      <c r="T61" s="226"/>
      <c r="U61" s="50">
        <f t="shared" si="11"/>
        <v>0</v>
      </c>
      <c r="V61" s="137">
        <v>5</v>
      </c>
      <c r="W61" s="49"/>
      <c r="X61" s="49"/>
      <c r="Y61" s="49"/>
      <c r="Z61" s="49"/>
      <c r="AA61" s="16" t="str">
        <f>+$A$1</f>
        <v>Мектеп</v>
      </c>
      <c r="AB61" s="49"/>
      <c r="AC61" s="49"/>
      <c r="AD61" s="226"/>
      <c r="AE61" s="50">
        <f>IF(W61="",0,1)</f>
        <v>0</v>
      </c>
    </row>
    <row r="62" spans="1:31" ht="14.1" customHeight="1">
      <c r="A62" s="137">
        <v>6</v>
      </c>
      <c r="B62" s="25"/>
      <c r="C62" s="130"/>
      <c r="D62" s="130"/>
      <c r="E62" s="49"/>
      <c r="F62" s="16" t="str">
        <f t="shared" si="8"/>
        <v>Мектеп</v>
      </c>
      <c r="G62" s="16"/>
      <c r="H62" s="23" t="s">
        <v>4</v>
      </c>
      <c r="I62" s="226"/>
      <c r="J62" s="50">
        <f t="shared" si="9"/>
        <v>0</v>
      </c>
      <c r="K62" s="143">
        <f>COUNTIF(прибыл!D57:D96,6)+COUNTIF(прибыл!O57:O76,6)+COUNTIF(прибыл!O81:O90,6)+COUNTIF(прибыл!Y57:Y61,6)+COUNTIF(прибыл!Y66:Y70,6)+COUNTIF(прибыл!Y75:Y79,6)+COUNTIF(прибыл!Y84:Y88,6)+COUNTIF(прибыл!Y93:Y98,6)</f>
        <v>0</v>
      </c>
      <c r="L62" s="136">
        <v>6</v>
      </c>
      <c r="M62" s="16"/>
      <c r="N62" s="49"/>
      <c r="O62" s="24"/>
      <c r="P62" s="16"/>
      <c r="Q62" s="16" t="str">
        <f t="shared" si="10"/>
        <v>Мектеп</v>
      </c>
      <c r="R62" s="16"/>
      <c r="S62" s="16"/>
      <c r="T62" s="226"/>
      <c r="U62" s="50">
        <f t="shared" si="11"/>
        <v>0</v>
      </c>
      <c r="W62" s="126" t="str">
        <f>IF(X62=движ!D78,".","Девочки не правильно")</f>
        <v>.</v>
      </c>
      <c r="X62" s="126">
        <f>SUMIF(X57:X61,"Қ",AE57:AE61)</f>
        <v>0</v>
      </c>
      <c r="Z62" s="86">
        <f>IF(AE56=движ!C78,,"Число прибывших уч-ся не соттветствует движению")</f>
        <v>0</v>
      </c>
      <c r="AA62" s="86"/>
      <c r="AB62" s="86"/>
      <c r="AE62" s="98"/>
    </row>
    <row r="63" spans="1:31" ht="14.1" customHeight="1">
      <c r="A63" s="137">
        <v>7</v>
      </c>
      <c r="B63" s="25"/>
      <c r="C63" s="130"/>
      <c r="D63" s="131"/>
      <c r="E63" s="49"/>
      <c r="F63" s="16" t="str">
        <f t="shared" si="8"/>
        <v>Мектеп</v>
      </c>
      <c r="G63" s="16"/>
      <c r="H63" s="23" t="s">
        <v>4</v>
      </c>
      <c r="I63" s="226"/>
      <c r="J63" s="50">
        <f t="shared" si="9"/>
        <v>0</v>
      </c>
      <c r="K63" s="143">
        <f>COUNTIF(прибыл!D57:D96,7)+COUNTIF(прибыл!O57:O76,7)+COUNTIF(прибыл!O81:O90,7)+COUNTIF(прибыл!Y57:Y61,7)+COUNTIF(прибыл!Y66:Y70,7)+COUNTIF(прибыл!Y75:Y79,7)+COUNTIF(прибыл!Y84:Y88,7)+COUNTIF(прибыл!Y93:Y98,7)</f>
        <v>0</v>
      </c>
      <c r="L63" s="136">
        <v>7</v>
      </c>
      <c r="M63" s="16"/>
      <c r="N63" s="49"/>
      <c r="O63" s="24"/>
      <c r="P63" s="16"/>
      <c r="Q63" s="16" t="str">
        <f t="shared" si="10"/>
        <v>Мектеп</v>
      </c>
      <c r="R63" s="16"/>
      <c r="S63" s="16"/>
      <c r="T63" s="226"/>
      <c r="U63" s="50">
        <f t="shared" si="11"/>
        <v>0</v>
      </c>
      <c r="V63" s="3" t="s">
        <v>107</v>
      </c>
      <c r="AE63" s="98"/>
    </row>
    <row r="64" spans="1:31" ht="14.1" customHeight="1">
      <c r="A64" s="136">
        <v>8</v>
      </c>
      <c r="B64" s="23"/>
      <c r="C64" s="130"/>
      <c r="D64" s="130"/>
      <c r="E64" s="49"/>
      <c r="F64" s="16" t="str">
        <f t="shared" si="8"/>
        <v>Мектеп</v>
      </c>
      <c r="G64" s="16"/>
      <c r="H64" s="23" t="s">
        <v>4</v>
      </c>
      <c r="I64" s="226"/>
      <c r="J64" s="50">
        <f t="shared" si="9"/>
        <v>0</v>
      </c>
      <c r="K64" s="143">
        <f>COUNTIF(прибыл!D57:D96,8)+COUNTIF(прибыл!O57:O76,8)+COUNTIF(прибыл!O81:O90,8)+COUNTIF(прибыл!Y57:Y61,8)+COUNTIF(прибыл!Y66:Y70,8)+COUNTIF(прибыл!Y75:Y79,8)+COUNTIF(прибыл!Y84:Y88,8)+COUNTIF(прибыл!Y93:Y98,8)</f>
        <v>0</v>
      </c>
      <c r="L64" s="136">
        <v>8</v>
      </c>
      <c r="M64" s="16"/>
      <c r="N64" s="49"/>
      <c r="O64" s="24"/>
      <c r="P64" s="16"/>
      <c r="Q64" s="16" t="str">
        <f t="shared" si="10"/>
        <v>Мектеп</v>
      </c>
      <c r="R64" s="16"/>
      <c r="S64" s="16"/>
      <c r="T64" s="226"/>
      <c r="U64" s="50">
        <f t="shared" si="11"/>
        <v>0</v>
      </c>
      <c r="V64" s="4" t="s">
        <v>1</v>
      </c>
      <c r="AE64" s="98"/>
    </row>
    <row r="65" spans="1:31" ht="14.1" customHeight="1">
      <c r="A65" s="137">
        <v>9</v>
      </c>
      <c r="B65" s="25"/>
      <c r="C65" s="130"/>
      <c r="D65" s="130"/>
      <c r="E65" s="49"/>
      <c r="F65" s="16" t="str">
        <f t="shared" si="8"/>
        <v>Мектеп</v>
      </c>
      <c r="G65" s="16"/>
      <c r="H65" s="23" t="s">
        <v>4</v>
      </c>
      <c r="I65" s="226"/>
      <c r="J65" s="50">
        <f t="shared" si="9"/>
        <v>0</v>
      </c>
      <c r="K65" s="143">
        <f>COUNTIF(прибыл!D57:D96,9)+COUNTIF(прибыл!O57:O76,9)+COUNTIF(прибыл!O81:O90,9)+COUNTIF(прибыл!Y57:Y61,9)+COUNTIF(прибыл!Y66:Y70,9)+COUNTIF(прибыл!Y75:Y79,9)+COUNTIF(прибыл!Y84:Y88,9)+COUNTIF(прибыл!Y93:Y98,9)</f>
        <v>0</v>
      </c>
      <c r="L65" s="136">
        <v>9</v>
      </c>
      <c r="M65" s="16"/>
      <c r="N65" s="49"/>
      <c r="O65" s="24"/>
      <c r="P65" s="16"/>
      <c r="Q65" s="16" t="str">
        <f t="shared" si="10"/>
        <v>Мектеп</v>
      </c>
      <c r="R65" s="16"/>
      <c r="S65" s="16"/>
      <c r="T65" s="226"/>
      <c r="U65" s="50">
        <f t="shared" si="11"/>
        <v>0</v>
      </c>
      <c r="V65" s="219" t="s">
        <v>2</v>
      </c>
      <c r="W65" s="231" t="s">
        <v>3</v>
      </c>
      <c r="X65" s="219" t="s">
        <v>179</v>
      </c>
      <c r="Y65" s="219" t="s">
        <v>207</v>
      </c>
      <c r="Z65" s="219" t="s">
        <v>182</v>
      </c>
      <c r="AA65" s="219" t="s">
        <v>176</v>
      </c>
      <c r="AB65" s="219" t="s">
        <v>213</v>
      </c>
      <c r="AC65" s="220" t="s">
        <v>211</v>
      </c>
      <c r="AD65" s="221" t="s">
        <v>183</v>
      </c>
      <c r="AE65" s="98">
        <f>SUM(AE66:AE70)</f>
        <v>0</v>
      </c>
    </row>
    <row r="66" spans="1:31" ht="14.1" customHeight="1">
      <c r="A66" s="137">
        <v>10</v>
      </c>
      <c r="B66" s="23"/>
      <c r="C66" s="49"/>
      <c r="D66" s="23"/>
      <c r="E66" s="49"/>
      <c r="F66" s="16" t="str">
        <f t="shared" si="8"/>
        <v>Мектеп</v>
      </c>
      <c r="G66" s="16"/>
      <c r="H66" s="23" t="s">
        <v>4</v>
      </c>
      <c r="I66" s="226"/>
      <c r="J66" s="50">
        <f t="shared" si="9"/>
        <v>0</v>
      </c>
      <c r="K66" s="143">
        <f>COUNTIF(прибыл!D57:D96,10)+COUNTIF(прибыл!O57:O76,10)+COUNTIF(прибыл!O81:O90,10)+COUNTIF(прибыл!Y57:Y61,10)+COUNTIF(прибыл!Y66:Y70,10)+COUNTIF(прибыл!Y75:Y79,10)+COUNTIF(прибыл!Y84:Y88,10)+COUNTIF(прибыл!Y93:Y98,10)</f>
        <v>0</v>
      </c>
      <c r="L66" s="136">
        <v>10</v>
      </c>
      <c r="M66" s="16"/>
      <c r="N66" s="49"/>
      <c r="O66" s="24"/>
      <c r="P66" s="16"/>
      <c r="Q66" s="16" t="str">
        <f t="shared" si="10"/>
        <v>Мектеп</v>
      </c>
      <c r="R66" s="16"/>
      <c r="S66" s="16"/>
      <c r="T66" s="226"/>
      <c r="U66" s="50">
        <f t="shared" si="11"/>
        <v>0</v>
      </c>
      <c r="V66" s="136">
        <v>1</v>
      </c>
      <c r="W66" s="16"/>
      <c r="X66" s="16"/>
      <c r="Y66" s="16"/>
      <c r="Z66" s="16"/>
      <c r="AA66" s="16" t="str">
        <f>+$A$1</f>
        <v>Мектеп</v>
      </c>
      <c r="AB66" s="16"/>
      <c r="AC66" s="23"/>
      <c r="AD66" s="226"/>
      <c r="AE66" s="50">
        <f>IF(W66="",0,1)</f>
        <v>0</v>
      </c>
    </row>
    <row r="67" spans="1:31" ht="14.1" customHeight="1">
      <c r="A67" s="137">
        <v>11</v>
      </c>
      <c r="B67" s="25"/>
      <c r="C67" s="49"/>
      <c r="D67" s="25"/>
      <c r="E67" s="49"/>
      <c r="F67" s="16" t="str">
        <f t="shared" si="8"/>
        <v>Мектеп</v>
      </c>
      <c r="G67" s="16"/>
      <c r="H67" s="23" t="s">
        <v>4</v>
      </c>
      <c r="I67" s="226"/>
      <c r="J67" s="50">
        <f t="shared" si="9"/>
        <v>0</v>
      </c>
      <c r="K67" s="143">
        <f>COUNTIF(прибыл!D57:D96,11)+COUNTIF(прибыл!O57:O76,11)+COUNTIF(прибыл!O81:O90,11)+COUNTIF(прибыл!Y57:Y61,11)+COUNTIF(прибыл!Y66:Y70,11)+COUNTIF(прибыл!Y75:Y79,11)+COUNTIF(прибыл!Y84:Y88,11)+COUNTIF(прибыл!Y93:Y98,11)</f>
        <v>0</v>
      </c>
      <c r="L67" s="136">
        <v>11</v>
      </c>
      <c r="M67" s="16"/>
      <c r="N67" s="49"/>
      <c r="O67" s="24"/>
      <c r="P67" s="16"/>
      <c r="Q67" s="16" t="str">
        <f t="shared" si="10"/>
        <v>Мектеп</v>
      </c>
      <c r="R67" s="16"/>
      <c r="S67" s="16"/>
      <c r="T67" s="226"/>
      <c r="U67" s="50">
        <f t="shared" si="11"/>
        <v>0</v>
      </c>
      <c r="V67" s="137">
        <v>2</v>
      </c>
      <c r="W67" s="49"/>
      <c r="X67" s="49"/>
      <c r="Y67" s="49"/>
      <c r="Z67" s="49"/>
      <c r="AA67" s="16" t="str">
        <f>+$A$1</f>
        <v>Мектеп</v>
      </c>
      <c r="AB67" s="49"/>
      <c r="AC67" s="49"/>
      <c r="AD67" s="226"/>
      <c r="AE67" s="50">
        <f>IF(W67="",0,1)</f>
        <v>0</v>
      </c>
    </row>
    <row r="68" spans="1:31" ht="14.1" customHeight="1">
      <c r="A68" s="136">
        <v>12</v>
      </c>
      <c r="B68" s="25"/>
      <c r="C68" s="49"/>
      <c r="D68" s="25"/>
      <c r="E68" s="49"/>
      <c r="F68" s="16" t="str">
        <f t="shared" si="8"/>
        <v>Мектеп</v>
      </c>
      <c r="G68" s="16"/>
      <c r="H68" s="25" t="s">
        <v>4</v>
      </c>
      <c r="I68" s="226"/>
      <c r="J68" s="50">
        <f t="shared" si="9"/>
        <v>0</v>
      </c>
      <c r="K68" s="50"/>
      <c r="L68" s="136">
        <v>12</v>
      </c>
      <c r="M68" s="16"/>
      <c r="N68" s="49"/>
      <c r="O68" s="24"/>
      <c r="P68" s="16"/>
      <c r="Q68" s="16" t="str">
        <f t="shared" si="10"/>
        <v>Мектеп</v>
      </c>
      <c r="R68" s="16"/>
      <c r="S68" s="16"/>
      <c r="T68" s="226"/>
      <c r="U68" s="50">
        <f t="shared" si="11"/>
        <v>0</v>
      </c>
      <c r="V68" s="137">
        <v>3</v>
      </c>
      <c r="W68" s="49"/>
      <c r="X68" s="49"/>
      <c r="Y68" s="49"/>
      <c r="Z68" s="49"/>
      <c r="AA68" s="16" t="str">
        <f>+$A$1</f>
        <v>Мектеп</v>
      </c>
      <c r="AB68" s="49"/>
      <c r="AC68" s="49"/>
      <c r="AD68" s="226"/>
      <c r="AE68" s="50">
        <f>IF(W68="",0,1)</f>
        <v>0</v>
      </c>
    </row>
    <row r="69" spans="1:31" ht="14.1" customHeight="1">
      <c r="A69" s="137">
        <v>13</v>
      </c>
      <c r="B69" s="23"/>
      <c r="C69" s="49"/>
      <c r="D69" s="23"/>
      <c r="E69" s="49"/>
      <c r="F69" s="16" t="str">
        <f t="shared" si="8"/>
        <v>Мектеп</v>
      </c>
      <c r="G69" s="16"/>
      <c r="H69" s="23" t="s">
        <v>4</v>
      </c>
      <c r="I69" s="226"/>
      <c r="J69" s="50">
        <f t="shared" si="9"/>
        <v>0</v>
      </c>
      <c r="K69" s="50"/>
      <c r="L69" s="136">
        <v>13</v>
      </c>
      <c r="M69" s="16"/>
      <c r="N69" s="49"/>
      <c r="O69" s="24"/>
      <c r="P69" s="16"/>
      <c r="Q69" s="16" t="str">
        <f t="shared" si="10"/>
        <v>Мектеп</v>
      </c>
      <c r="R69" s="16"/>
      <c r="S69" s="16"/>
      <c r="T69" s="226"/>
      <c r="U69" s="50">
        <f t="shared" si="11"/>
        <v>0</v>
      </c>
      <c r="V69" s="137">
        <v>4</v>
      </c>
      <c r="W69" s="49"/>
      <c r="X69" s="49"/>
      <c r="Y69" s="49"/>
      <c r="Z69" s="49"/>
      <c r="AA69" s="16" t="str">
        <f>+$A$1</f>
        <v>Мектеп</v>
      </c>
      <c r="AB69" s="49"/>
      <c r="AC69" s="49"/>
      <c r="AD69" s="226"/>
      <c r="AE69" s="50">
        <f>IF(W69="",0,1)</f>
        <v>0</v>
      </c>
    </row>
    <row r="70" spans="1:31" ht="14.1" customHeight="1">
      <c r="A70" s="137">
        <v>14</v>
      </c>
      <c r="B70" s="25"/>
      <c r="C70" s="49"/>
      <c r="D70" s="25"/>
      <c r="E70" s="49"/>
      <c r="F70" s="16" t="str">
        <f t="shared" si="8"/>
        <v>Мектеп</v>
      </c>
      <c r="G70" s="16"/>
      <c r="H70" s="25" t="s">
        <v>4</v>
      </c>
      <c r="I70" s="226"/>
      <c r="J70" s="50">
        <f t="shared" si="9"/>
        <v>0</v>
      </c>
      <c r="K70" s="50"/>
      <c r="L70" s="136">
        <v>14</v>
      </c>
      <c r="M70" s="16"/>
      <c r="N70" s="49"/>
      <c r="O70" s="24"/>
      <c r="P70" s="16"/>
      <c r="Q70" s="16" t="str">
        <f t="shared" si="10"/>
        <v>Мектеп</v>
      </c>
      <c r="R70" s="16"/>
      <c r="S70" s="16"/>
      <c r="T70" s="226"/>
      <c r="U70" s="50">
        <f t="shared" si="11"/>
        <v>0</v>
      </c>
      <c r="V70" s="137">
        <v>5</v>
      </c>
      <c r="W70" s="49"/>
      <c r="X70" s="49"/>
      <c r="Y70" s="49"/>
      <c r="Z70" s="49"/>
      <c r="AA70" s="16" t="str">
        <f>+$A$1</f>
        <v>Мектеп</v>
      </c>
      <c r="AB70" s="49"/>
      <c r="AC70" s="49"/>
      <c r="AD70" s="226"/>
      <c r="AE70" s="50">
        <f>IF(W70="",0,1)</f>
        <v>0</v>
      </c>
    </row>
    <row r="71" spans="1:31" ht="14.1" customHeight="1">
      <c r="A71" s="137">
        <v>15</v>
      </c>
      <c r="B71" s="25"/>
      <c r="C71" s="49"/>
      <c r="D71" s="25"/>
      <c r="E71" s="49"/>
      <c r="F71" s="16" t="str">
        <f t="shared" si="8"/>
        <v>Мектеп</v>
      </c>
      <c r="G71" s="16"/>
      <c r="H71" s="25" t="s">
        <v>4</v>
      </c>
      <c r="I71" s="226"/>
      <c r="J71" s="50">
        <f t="shared" si="9"/>
        <v>0</v>
      </c>
      <c r="K71" s="50"/>
      <c r="L71" s="136">
        <v>15</v>
      </c>
      <c r="M71" s="16"/>
      <c r="N71" s="49"/>
      <c r="O71" s="24"/>
      <c r="P71" s="16"/>
      <c r="Q71" s="16" t="str">
        <f t="shared" si="10"/>
        <v>Мектеп</v>
      </c>
      <c r="R71" s="16"/>
      <c r="S71" s="16"/>
      <c r="T71" s="226"/>
      <c r="U71" s="50">
        <f t="shared" si="11"/>
        <v>0</v>
      </c>
      <c r="W71" s="126" t="str">
        <f>IF(X71=движ!D79,".","Девочки не правильно")</f>
        <v>.</v>
      </c>
      <c r="X71" s="126">
        <f>SUMIF(X66:X70,"Қ",AE66:AE70)</f>
        <v>0</v>
      </c>
      <c r="Z71" s="86">
        <f>IF(AE65=движ!C79,,"Число прибывших уч-ся не соттветствует движению")</f>
        <v>0</v>
      </c>
      <c r="AA71" s="86"/>
      <c r="AB71" s="86"/>
      <c r="AE71" s="98"/>
    </row>
    <row r="72" spans="1:31" ht="14.1" customHeight="1">
      <c r="A72" s="136">
        <v>16</v>
      </c>
      <c r="B72" s="23"/>
      <c r="C72" s="49"/>
      <c r="D72" s="23"/>
      <c r="E72" s="49"/>
      <c r="F72" s="16" t="str">
        <f t="shared" si="8"/>
        <v>Мектеп</v>
      </c>
      <c r="G72" s="16"/>
      <c r="H72" s="23" t="s">
        <v>4</v>
      </c>
      <c r="I72" s="226"/>
      <c r="J72" s="50">
        <f t="shared" si="9"/>
        <v>0</v>
      </c>
      <c r="K72" s="50"/>
      <c r="L72" s="136">
        <v>16</v>
      </c>
      <c r="M72" s="16"/>
      <c r="N72" s="49"/>
      <c r="O72" s="24"/>
      <c r="P72" s="16"/>
      <c r="Q72" s="16" t="str">
        <f t="shared" si="10"/>
        <v>Мектеп</v>
      </c>
      <c r="R72" s="16"/>
      <c r="S72" s="16"/>
      <c r="T72" s="226"/>
      <c r="U72" s="50">
        <f t="shared" si="11"/>
        <v>0</v>
      </c>
      <c r="V72" s="3" t="s">
        <v>109</v>
      </c>
      <c r="AE72" s="98"/>
    </row>
    <row r="73" spans="1:31" ht="14.1" customHeight="1">
      <c r="A73" s="137">
        <v>17</v>
      </c>
      <c r="B73" s="25"/>
      <c r="C73" s="49"/>
      <c r="D73" s="25"/>
      <c r="E73" s="49"/>
      <c r="F73" s="16" t="str">
        <f t="shared" si="8"/>
        <v>Мектеп</v>
      </c>
      <c r="G73" s="16"/>
      <c r="H73" s="25" t="s">
        <v>4</v>
      </c>
      <c r="I73" s="226"/>
      <c r="J73" s="50">
        <f t="shared" si="9"/>
        <v>0</v>
      </c>
      <c r="K73" s="50"/>
      <c r="L73" s="136">
        <v>17</v>
      </c>
      <c r="M73" s="16"/>
      <c r="N73" s="49"/>
      <c r="O73" s="24"/>
      <c r="P73" s="16"/>
      <c r="Q73" s="16" t="str">
        <f t="shared" si="10"/>
        <v>Мектеп</v>
      </c>
      <c r="R73" s="16"/>
      <c r="S73" s="16"/>
      <c r="T73" s="226"/>
      <c r="U73" s="50">
        <f t="shared" si="11"/>
        <v>0</v>
      </c>
      <c r="V73" s="4" t="s">
        <v>7</v>
      </c>
      <c r="AE73" s="98"/>
    </row>
    <row r="74" spans="1:31" ht="14.1" customHeight="1">
      <c r="A74" s="137">
        <v>18</v>
      </c>
      <c r="B74" s="25"/>
      <c r="C74" s="49"/>
      <c r="D74" s="25"/>
      <c r="E74" s="49"/>
      <c r="F74" s="16" t="str">
        <f t="shared" si="8"/>
        <v>Мектеп</v>
      </c>
      <c r="G74" s="16"/>
      <c r="H74" s="25" t="s">
        <v>4</v>
      </c>
      <c r="I74" s="226"/>
      <c r="J74" s="50">
        <f t="shared" si="9"/>
        <v>0</v>
      </c>
      <c r="K74" s="50"/>
      <c r="L74" s="136">
        <v>18</v>
      </c>
      <c r="M74" s="16"/>
      <c r="N74" s="49"/>
      <c r="O74" s="24"/>
      <c r="P74" s="16"/>
      <c r="Q74" s="16" t="str">
        <f t="shared" si="10"/>
        <v>Мектеп</v>
      </c>
      <c r="R74" s="16"/>
      <c r="S74" s="16"/>
      <c r="T74" s="226"/>
      <c r="U74" s="50">
        <f t="shared" si="11"/>
        <v>0</v>
      </c>
      <c r="V74" s="219" t="s">
        <v>2</v>
      </c>
      <c r="W74" s="231" t="s">
        <v>3</v>
      </c>
      <c r="X74" s="219" t="s">
        <v>179</v>
      </c>
      <c r="Y74" s="219" t="s">
        <v>207</v>
      </c>
      <c r="Z74" s="219" t="s">
        <v>182</v>
      </c>
      <c r="AA74" s="219" t="s">
        <v>176</v>
      </c>
      <c r="AB74" s="219" t="s">
        <v>213</v>
      </c>
      <c r="AC74" s="231" t="s">
        <v>5</v>
      </c>
      <c r="AD74" s="221" t="s">
        <v>183</v>
      </c>
      <c r="AE74" s="98">
        <f>SUM(AE75:AE79)</f>
        <v>0</v>
      </c>
    </row>
    <row r="75" spans="1:31" ht="14.1" customHeight="1">
      <c r="A75" s="137">
        <v>19</v>
      </c>
      <c r="B75" s="23"/>
      <c r="C75" s="49"/>
      <c r="D75" s="23"/>
      <c r="E75" s="49"/>
      <c r="F75" s="16" t="str">
        <f t="shared" si="8"/>
        <v>Мектеп</v>
      </c>
      <c r="G75" s="16"/>
      <c r="H75" s="23" t="s">
        <v>4</v>
      </c>
      <c r="I75" s="226"/>
      <c r="J75" s="50">
        <f t="shared" si="9"/>
        <v>0</v>
      </c>
      <c r="K75" s="50"/>
      <c r="L75" s="136">
        <v>19</v>
      </c>
      <c r="M75" s="16"/>
      <c r="N75" s="49"/>
      <c r="O75" s="24"/>
      <c r="P75" s="16"/>
      <c r="Q75" s="16" t="str">
        <f t="shared" si="10"/>
        <v>Мектеп</v>
      </c>
      <c r="R75" s="16"/>
      <c r="S75" s="16"/>
      <c r="T75" s="226"/>
      <c r="U75" s="50">
        <f t="shared" si="11"/>
        <v>0</v>
      </c>
      <c r="V75" s="136">
        <v>1</v>
      </c>
      <c r="W75" s="16"/>
      <c r="X75" s="49"/>
      <c r="Y75" s="16"/>
      <c r="Z75" s="16"/>
      <c r="AA75" s="16" t="str">
        <f>+$A$1</f>
        <v>Мектеп</v>
      </c>
      <c r="AB75" s="16"/>
      <c r="AC75" s="16"/>
      <c r="AD75" s="226"/>
      <c r="AE75" s="50">
        <f>IF(W75="",0,1)</f>
        <v>0</v>
      </c>
    </row>
    <row r="76" spans="1:31" ht="14.1" customHeight="1">
      <c r="A76" s="136">
        <v>20</v>
      </c>
      <c r="B76" s="25"/>
      <c r="C76" s="49"/>
      <c r="D76" s="25"/>
      <c r="E76" s="49"/>
      <c r="F76" s="16" t="str">
        <f t="shared" si="8"/>
        <v>Мектеп</v>
      </c>
      <c r="G76" s="16"/>
      <c r="H76" s="25" t="s">
        <v>4</v>
      </c>
      <c r="I76" s="226"/>
      <c r="J76" s="50">
        <f t="shared" si="9"/>
        <v>0</v>
      </c>
      <c r="K76" s="50"/>
      <c r="L76" s="136">
        <v>20</v>
      </c>
      <c r="M76" s="16"/>
      <c r="N76" s="49"/>
      <c r="O76" s="24"/>
      <c r="P76" s="16"/>
      <c r="Q76" s="16" t="str">
        <f t="shared" si="10"/>
        <v>Мектеп</v>
      </c>
      <c r="R76" s="16"/>
      <c r="S76" s="16"/>
      <c r="T76" s="226"/>
      <c r="U76" s="50">
        <f t="shared" si="11"/>
        <v>0</v>
      </c>
      <c r="V76" s="137">
        <v>2</v>
      </c>
      <c r="W76" s="49"/>
      <c r="X76" s="49"/>
      <c r="Y76" s="49"/>
      <c r="Z76" s="49"/>
      <c r="AA76" s="16" t="str">
        <f>+$A$1</f>
        <v>Мектеп</v>
      </c>
      <c r="AB76" s="49"/>
      <c r="AC76" s="49"/>
      <c r="AD76" s="226"/>
      <c r="AE76" s="50">
        <f>IF(W76="",0,1)</f>
        <v>0</v>
      </c>
    </row>
    <row r="77" spans="1:31" ht="14.1" customHeight="1">
      <c r="A77" s="137">
        <v>21</v>
      </c>
      <c r="B77" s="25"/>
      <c r="C77" s="49"/>
      <c r="D77" s="25"/>
      <c r="E77" s="49"/>
      <c r="F77" s="16" t="str">
        <f t="shared" si="8"/>
        <v>Мектеп</v>
      </c>
      <c r="G77" s="16"/>
      <c r="H77" s="25" t="s">
        <v>4</v>
      </c>
      <c r="I77" s="226"/>
      <c r="J77" s="50">
        <f t="shared" si="9"/>
        <v>0</v>
      </c>
      <c r="K77" s="50"/>
      <c r="M77" s="126" t="str">
        <f>IF(N77=движ!D73,".","Девочки не правильно")</f>
        <v>.</v>
      </c>
      <c r="N77" s="126">
        <f>SUMIF(N57:N76,"Қ",U57:U76)</f>
        <v>0</v>
      </c>
      <c r="P77" s="86">
        <f>IF(U56=движ!C73,,"Число прибывших уч-ся не соттветствует движению")</f>
        <v>0</v>
      </c>
      <c r="Q77" s="86"/>
      <c r="R77" s="86"/>
      <c r="U77" s="98"/>
      <c r="V77" s="137">
        <v>3</v>
      </c>
      <c r="W77" s="49"/>
      <c r="X77" s="49"/>
      <c r="Y77" s="49"/>
      <c r="Z77" s="49"/>
      <c r="AA77" s="16" t="str">
        <f>+$A$1</f>
        <v>Мектеп</v>
      </c>
      <c r="AB77" s="49"/>
      <c r="AC77" s="49"/>
      <c r="AD77" s="226"/>
      <c r="AE77" s="50">
        <f>IF(W77="",0,1)</f>
        <v>0</v>
      </c>
    </row>
    <row r="78" spans="1:31" ht="14.1" customHeight="1">
      <c r="A78" s="137">
        <v>22</v>
      </c>
      <c r="B78" s="23"/>
      <c r="C78" s="49"/>
      <c r="D78" s="23"/>
      <c r="E78" s="49"/>
      <c r="F78" s="16" t="str">
        <f t="shared" si="8"/>
        <v>Мектеп</v>
      </c>
      <c r="G78" s="16"/>
      <c r="H78" s="23" t="s">
        <v>4</v>
      </c>
      <c r="I78" s="226"/>
      <c r="J78" s="50">
        <f t="shared" si="9"/>
        <v>0</v>
      </c>
      <c r="K78" s="50"/>
      <c r="L78" s="3" t="s">
        <v>105</v>
      </c>
      <c r="U78" s="98"/>
      <c r="V78" s="137">
        <v>4</v>
      </c>
      <c r="W78" s="49"/>
      <c r="X78" s="49"/>
      <c r="Y78" s="49"/>
      <c r="Z78" s="49"/>
      <c r="AA78" s="16" t="str">
        <f>+$A$1</f>
        <v>Мектеп</v>
      </c>
      <c r="AB78" s="49"/>
      <c r="AC78" s="49"/>
      <c r="AD78" s="226"/>
      <c r="AE78" s="50">
        <f>IF(W78="",0,1)</f>
        <v>0</v>
      </c>
    </row>
    <row r="79" spans="1:31" ht="14.1" customHeight="1">
      <c r="A79" s="137">
        <v>23</v>
      </c>
      <c r="B79" s="25"/>
      <c r="C79" s="49"/>
      <c r="D79" s="25"/>
      <c r="E79" s="49"/>
      <c r="F79" s="16" t="str">
        <f t="shared" si="8"/>
        <v>Мектеп</v>
      </c>
      <c r="G79" s="16"/>
      <c r="H79" s="25" t="s">
        <v>4</v>
      </c>
      <c r="I79" s="226"/>
      <c r="J79" s="50">
        <f t="shared" si="9"/>
        <v>0</v>
      </c>
      <c r="K79" s="50"/>
      <c r="L79" s="4" t="s">
        <v>1</v>
      </c>
      <c r="U79" s="98"/>
      <c r="V79" s="137">
        <v>5</v>
      </c>
      <c r="W79" s="49"/>
      <c r="X79" s="49"/>
      <c r="Y79" s="49"/>
      <c r="Z79" s="49"/>
      <c r="AA79" s="16" t="str">
        <f>+$A$1</f>
        <v>Мектеп</v>
      </c>
      <c r="AB79" s="49"/>
      <c r="AC79" s="49"/>
      <c r="AD79" s="226"/>
      <c r="AE79" s="50">
        <f>IF(W79="",0,1)</f>
        <v>0</v>
      </c>
    </row>
    <row r="80" spans="1:31" ht="14.1" customHeight="1">
      <c r="A80" s="136">
        <v>24</v>
      </c>
      <c r="B80" s="25"/>
      <c r="C80" s="49"/>
      <c r="D80" s="25"/>
      <c r="E80" s="49"/>
      <c r="F80" s="16" t="str">
        <f t="shared" si="8"/>
        <v>Мектеп</v>
      </c>
      <c r="G80" s="16"/>
      <c r="H80" s="25" t="s">
        <v>4</v>
      </c>
      <c r="I80" s="226"/>
      <c r="J80" s="50">
        <f t="shared" si="9"/>
        <v>0</v>
      </c>
      <c r="K80" s="50"/>
      <c r="L80" s="230" t="s">
        <v>2</v>
      </c>
      <c r="M80" s="230" t="s">
        <v>3</v>
      </c>
      <c r="N80" s="223" t="s">
        <v>179</v>
      </c>
      <c r="O80" s="223" t="s">
        <v>207</v>
      </c>
      <c r="P80" s="223" t="s">
        <v>182</v>
      </c>
      <c r="Q80" s="223" t="s">
        <v>176</v>
      </c>
      <c r="R80" s="223" t="s">
        <v>213</v>
      </c>
      <c r="S80" s="219" t="s">
        <v>208</v>
      </c>
      <c r="T80" s="229" t="s">
        <v>183</v>
      </c>
      <c r="U80" s="98">
        <f>SUM(U81:U90)</f>
        <v>0</v>
      </c>
      <c r="V80" s="3"/>
      <c r="W80" s="126" t="str">
        <f>IF(X80=движ!D76,".","Девочки не правильно")</f>
        <v>.</v>
      </c>
      <c r="X80" s="126">
        <f>SUMIF(X75:X79,"Қ",AE75:AE79)</f>
        <v>0</v>
      </c>
      <c r="Z80" s="86">
        <f>IF(AE74=движ!C76,,"Число прибывших уч-ся не соттветствует движению")</f>
        <v>0</v>
      </c>
      <c r="AA80" s="86"/>
      <c r="AB80" s="86"/>
      <c r="AE80" s="97"/>
    </row>
    <row r="81" spans="1:31" ht="14.1" customHeight="1">
      <c r="A81" s="137">
        <v>25</v>
      </c>
      <c r="B81" s="23"/>
      <c r="C81" s="49"/>
      <c r="D81" s="23"/>
      <c r="E81" s="49"/>
      <c r="F81" s="16" t="str">
        <f t="shared" si="8"/>
        <v>Мектеп</v>
      </c>
      <c r="G81" s="16"/>
      <c r="H81" s="23" t="s">
        <v>4</v>
      </c>
      <c r="I81" s="226"/>
      <c r="J81" s="50">
        <f t="shared" si="9"/>
        <v>0</v>
      </c>
      <c r="K81" s="50"/>
      <c r="L81" s="136">
        <v>1</v>
      </c>
      <c r="M81" s="16"/>
      <c r="N81" s="130"/>
      <c r="O81" s="131"/>
      <c r="P81" s="16"/>
      <c r="Q81" s="16" t="str">
        <f t="shared" ref="Q81:Q90" si="12">+$A$1</f>
        <v>Мектеп</v>
      </c>
      <c r="R81" s="16"/>
      <c r="S81" s="16"/>
      <c r="T81" s="226"/>
      <c r="U81" s="50">
        <f t="shared" ref="U81:U90" si="13">IF(M81="",0,1)</f>
        <v>0</v>
      </c>
      <c r="V81" s="3" t="s">
        <v>108</v>
      </c>
      <c r="Y81" s="79"/>
      <c r="AE81" s="98"/>
    </row>
    <row r="82" spans="1:31" ht="14.1" customHeight="1">
      <c r="A82" s="137">
        <v>26</v>
      </c>
      <c r="B82" s="25"/>
      <c r="C82" s="49"/>
      <c r="D82" s="25"/>
      <c r="E82" s="49"/>
      <c r="F82" s="16" t="str">
        <f t="shared" si="8"/>
        <v>Мектеп</v>
      </c>
      <c r="G82" s="16"/>
      <c r="H82" s="25" t="s">
        <v>4</v>
      </c>
      <c r="I82" s="226"/>
      <c r="J82" s="50">
        <f t="shared" si="9"/>
        <v>0</v>
      </c>
      <c r="K82" s="50"/>
      <c r="L82" s="137">
        <v>2</v>
      </c>
      <c r="M82" s="174"/>
      <c r="N82" s="130"/>
      <c r="O82" s="130"/>
      <c r="P82" s="16"/>
      <c r="Q82" s="16" t="str">
        <f t="shared" si="12"/>
        <v>Мектеп</v>
      </c>
      <c r="R82" s="16"/>
      <c r="S82" s="16"/>
      <c r="T82" s="226"/>
      <c r="U82" s="50">
        <f t="shared" si="13"/>
        <v>0</v>
      </c>
      <c r="V82" s="4" t="s">
        <v>1</v>
      </c>
      <c r="Y82" s="79"/>
      <c r="AE82" s="98"/>
    </row>
    <row r="83" spans="1:31" ht="14.1" customHeight="1">
      <c r="A83" s="137">
        <v>27</v>
      </c>
      <c r="B83" s="25"/>
      <c r="C83" s="49"/>
      <c r="D83" s="25"/>
      <c r="E83" s="49"/>
      <c r="F83" s="16" t="str">
        <f t="shared" si="8"/>
        <v>Мектеп</v>
      </c>
      <c r="G83" s="16"/>
      <c r="H83" s="25" t="s">
        <v>4</v>
      </c>
      <c r="I83" s="226"/>
      <c r="J83" s="50">
        <f t="shared" si="9"/>
        <v>0</v>
      </c>
      <c r="K83" s="50"/>
      <c r="L83" s="137">
        <v>3</v>
      </c>
      <c r="M83" s="49"/>
      <c r="N83" s="130"/>
      <c r="O83" s="130"/>
      <c r="P83" s="49"/>
      <c r="Q83" s="16" t="str">
        <f t="shared" si="12"/>
        <v>Мектеп</v>
      </c>
      <c r="R83" s="49"/>
      <c r="S83" s="16"/>
      <c r="T83" s="226"/>
      <c r="U83" s="50">
        <f t="shared" si="13"/>
        <v>0</v>
      </c>
      <c r="V83" s="219" t="s">
        <v>2</v>
      </c>
      <c r="W83" s="231" t="s">
        <v>3</v>
      </c>
      <c r="X83" s="219" t="s">
        <v>179</v>
      </c>
      <c r="Y83" s="219" t="s">
        <v>207</v>
      </c>
      <c r="Z83" s="219" t="s">
        <v>182</v>
      </c>
      <c r="AA83" s="219" t="s">
        <v>176</v>
      </c>
      <c r="AB83" s="219" t="s">
        <v>213</v>
      </c>
      <c r="AC83" s="231" t="s">
        <v>5</v>
      </c>
      <c r="AD83" s="221" t="s">
        <v>183</v>
      </c>
      <c r="AE83" s="98">
        <f>SUM(AE84:AE89)</f>
        <v>0</v>
      </c>
    </row>
    <row r="84" spans="1:31" ht="14.1" customHeight="1">
      <c r="A84" s="136">
        <v>28</v>
      </c>
      <c r="B84" s="23"/>
      <c r="C84" s="49"/>
      <c r="D84" s="23"/>
      <c r="E84" s="49"/>
      <c r="F84" s="16" t="str">
        <f t="shared" si="8"/>
        <v>Мектеп</v>
      </c>
      <c r="G84" s="16"/>
      <c r="H84" s="23" t="s">
        <v>4</v>
      </c>
      <c r="I84" s="226"/>
      <c r="J84" s="50">
        <f t="shared" si="9"/>
        <v>0</v>
      </c>
      <c r="K84" s="50"/>
      <c r="L84" s="137">
        <v>4</v>
      </c>
      <c r="M84" s="49"/>
      <c r="N84" s="49"/>
      <c r="O84" s="26"/>
      <c r="P84" s="49"/>
      <c r="Q84" s="16" t="str">
        <f t="shared" si="12"/>
        <v>Мектеп</v>
      </c>
      <c r="R84" s="49"/>
      <c r="S84" s="16"/>
      <c r="T84" s="226"/>
      <c r="U84" s="50">
        <f t="shared" si="13"/>
        <v>0</v>
      </c>
      <c r="V84" s="140">
        <v>1</v>
      </c>
      <c r="W84" s="128"/>
      <c r="X84" s="129"/>
      <c r="Y84" s="128"/>
      <c r="Z84" s="128"/>
      <c r="AA84" s="16" t="str">
        <f t="shared" ref="AA84:AA89" si="14">+$A$1</f>
        <v>Мектеп</v>
      </c>
      <c r="AB84" s="128"/>
      <c r="AC84" s="128"/>
      <c r="AD84" s="226"/>
      <c r="AE84" s="50">
        <f t="shared" ref="AE84:AE89" si="15">IF(W84="",0,1)</f>
        <v>0</v>
      </c>
    </row>
    <row r="85" spans="1:31" ht="14.1" customHeight="1">
      <c r="A85" s="137">
        <v>29</v>
      </c>
      <c r="B85" s="25"/>
      <c r="C85" s="49"/>
      <c r="D85" s="25"/>
      <c r="E85" s="49"/>
      <c r="F85" s="16" t="str">
        <f t="shared" si="8"/>
        <v>Мектеп</v>
      </c>
      <c r="G85" s="16"/>
      <c r="H85" s="25" t="s">
        <v>4</v>
      </c>
      <c r="I85" s="226"/>
      <c r="J85" s="50">
        <f t="shared" si="9"/>
        <v>0</v>
      </c>
      <c r="K85" s="50"/>
      <c r="L85" s="137">
        <v>5</v>
      </c>
      <c r="M85" s="49"/>
      <c r="N85" s="49"/>
      <c r="O85" s="26"/>
      <c r="P85" s="49"/>
      <c r="Q85" s="16" t="str">
        <f t="shared" si="12"/>
        <v>Мектеп</v>
      </c>
      <c r="R85" s="49"/>
      <c r="S85" s="16"/>
      <c r="T85" s="226"/>
      <c r="U85" s="50">
        <f t="shared" si="13"/>
        <v>0</v>
      </c>
      <c r="V85" s="154">
        <v>2</v>
      </c>
      <c r="W85" s="51"/>
      <c r="X85" s="49"/>
      <c r="Y85" s="52"/>
      <c r="Z85" s="51"/>
      <c r="AA85" s="16" t="str">
        <f t="shared" si="14"/>
        <v>Мектеп</v>
      </c>
      <c r="AB85" s="51"/>
      <c r="AC85" s="155"/>
      <c r="AD85" s="226"/>
      <c r="AE85" s="50">
        <f t="shared" si="15"/>
        <v>0</v>
      </c>
    </row>
    <row r="86" spans="1:31" ht="14.1" customHeight="1">
      <c r="A86" s="137">
        <v>30</v>
      </c>
      <c r="B86" s="25"/>
      <c r="C86" s="49"/>
      <c r="D86" s="25"/>
      <c r="E86" s="49"/>
      <c r="F86" s="16" t="str">
        <f t="shared" si="8"/>
        <v>Мектеп</v>
      </c>
      <c r="G86" s="16"/>
      <c r="H86" s="25" t="s">
        <v>4</v>
      </c>
      <c r="I86" s="226"/>
      <c r="J86" s="50">
        <f t="shared" si="9"/>
        <v>0</v>
      </c>
      <c r="K86" s="50"/>
      <c r="L86" s="136">
        <v>6</v>
      </c>
      <c r="M86" s="49"/>
      <c r="N86" s="49"/>
      <c r="O86" s="26"/>
      <c r="P86" s="49"/>
      <c r="Q86" s="16" t="str">
        <f t="shared" si="12"/>
        <v>Мектеп</v>
      </c>
      <c r="R86" s="49"/>
      <c r="S86" s="16"/>
      <c r="T86" s="226"/>
      <c r="U86" s="50">
        <f t="shared" si="13"/>
        <v>0</v>
      </c>
      <c r="V86" s="154">
        <v>3</v>
      </c>
      <c r="W86" s="51"/>
      <c r="X86" s="49"/>
      <c r="Y86" s="52"/>
      <c r="Z86" s="51"/>
      <c r="AA86" s="16" t="str">
        <f t="shared" si="14"/>
        <v>Мектеп</v>
      </c>
      <c r="AB86" s="51"/>
      <c r="AC86" s="51"/>
      <c r="AD86" s="226"/>
      <c r="AE86" s="50">
        <f t="shared" si="15"/>
        <v>0</v>
      </c>
    </row>
    <row r="87" spans="1:31" ht="14.1" customHeight="1">
      <c r="A87" s="137">
        <v>31</v>
      </c>
      <c r="B87" s="23"/>
      <c r="C87" s="49"/>
      <c r="D87" s="23"/>
      <c r="E87" s="49"/>
      <c r="F87" s="16" t="str">
        <f t="shared" si="8"/>
        <v>Мектеп</v>
      </c>
      <c r="G87" s="16"/>
      <c r="H87" s="23" t="s">
        <v>4</v>
      </c>
      <c r="I87" s="226"/>
      <c r="J87" s="50">
        <f t="shared" si="9"/>
        <v>0</v>
      </c>
      <c r="K87" s="50"/>
      <c r="L87" s="137">
        <v>7</v>
      </c>
      <c r="M87" s="49"/>
      <c r="N87" s="49"/>
      <c r="O87" s="26"/>
      <c r="P87" s="49"/>
      <c r="Q87" s="16" t="str">
        <f t="shared" si="12"/>
        <v>Мектеп</v>
      </c>
      <c r="R87" s="49"/>
      <c r="S87" s="16"/>
      <c r="T87" s="226"/>
      <c r="U87" s="50">
        <f t="shared" si="13"/>
        <v>0</v>
      </c>
      <c r="V87" s="154">
        <v>4</v>
      </c>
      <c r="W87" s="51"/>
      <c r="X87" s="49"/>
      <c r="Y87" s="52"/>
      <c r="Z87" s="51"/>
      <c r="AA87" s="16" t="str">
        <f t="shared" si="14"/>
        <v>Мектеп</v>
      </c>
      <c r="AB87" s="51"/>
      <c r="AC87" s="51"/>
      <c r="AD87" s="226"/>
      <c r="AE87" s="50">
        <f t="shared" si="15"/>
        <v>0</v>
      </c>
    </row>
    <row r="88" spans="1:31" ht="14.1" customHeight="1">
      <c r="A88" s="136">
        <v>32</v>
      </c>
      <c r="B88" s="25"/>
      <c r="C88" s="49"/>
      <c r="D88" s="25"/>
      <c r="E88" s="49"/>
      <c r="F88" s="16" t="str">
        <f t="shared" si="8"/>
        <v>Мектеп</v>
      </c>
      <c r="G88" s="16"/>
      <c r="H88" s="25" t="s">
        <v>4</v>
      </c>
      <c r="I88" s="226"/>
      <c r="J88" s="50">
        <f t="shared" si="9"/>
        <v>0</v>
      </c>
      <c r="K88" s="50"/>
      <c r="L88" s="137">
        <v>8</v>
      </c>
      <c r="M88" s="49"/>
      <c r="N88" s="49"/>
      <c r="O88" s="26"/>
      <c r="P88" s="49"/>
      <c r="Q88" s="16" t="str">
        <f t="shared" si="12"/>
        <v>Мектеп</v>
      </c>
      <c r="R88" s="49"/>
      <c r="S88" s="16"/>
      <c r="T88" s="226"/>
      <c r="U88" s="50">
        <f t="shared" si="13"/>
        <v>0</v>
      </c>
      <c r="V88" s="154">
        <v>5</v>
      </c>
      <c r="W88" s="51"/>
      <c r="X88" s="49"/>
      <c r="Y88" s="52"/>
      <c r="Z88" s="51"/>
      <c r="AA88" s="16" t="str">
        <f t="shared" si="14"/>
        <v>Мектеп</v>
      </c>
      <c r="AB88" s="51"/>
      <c r="AC88" s="51"/>
      <c r="AD88" s="226"/>
      <c r="AE88" s="50">
        <f t="shared" si="15"/>
        <v>0</v>
      </c>
    </row>
    <row r="89" spans="1:31" ht="14.1" customHeight="1">
      <c r="A89" s="137">
        <v>33</v>
      </c>
      <c r="B89" s="25"/>
      <c r="C89" s="49"/>
      <c r="D89" s="25"/>
      <c r="E89" s="49"/>
      <c r="F89" s="16" t="str">
        <f t="shared" si="8"/>
        <v>Мектеп</v>
      </c>
      <c r="G89" s="16"/>
      <c r="H89" s="25" t="s">
        <v>4</v>
      </c>
      <c r="I89" s="226"/>
      <c r="J89" s="50">
        <f t="shared" si="9"/>
        <v>0</v>
      </c>
      <c r="K89" s="50"/>
      <c r="L89" s="137">
        <v>9</v>
      </c>
      <c r="M89" s="49"/>
      <c r="N89" s="49"/>
      <c r="O89" s="26"/>
      <c r="P89" s="49"/>
      <c r="Q89" s="16" t="str">
        <f t="shared" si="12"/>
        <v>Мектеп</v>
      </c>
      <c r="R89" s="49"/>
      <c r="S89" s="16"/>
      <c r="T89" s="226"/>
      <c r="U89" s="50">
        <f t="shared" si="13"/>
        <v>0</v>
      </c>
      <c r="V89" s="154">
        <v>6</v>
      </c>
      <c r="W89" s="51"/>
      <c r="X89" s="49"/>
      <c r="Y89" s="52"/>
      <c r="Z89" s="51"/>
      <c r="AA89" s="16" t="str">
        <f t="shared" si="14"/>
        <v>Мектеп</v>
      </c>
      <c r="AB89" s="51"/>
      <c r="AC89" s="51"/>
      <c r="AD89" s="226"/>
      <c r="AE89" s="50">
        <f t="shared" si="15"/>
        <v>0</v>
      </c>
    </row>
    <row r="90" spans="1:31" ht="14.1" customHeight="1">
      <c r="A90" s="137">
        <v>34</v>
      </c>
      <c r="B90" s="23"/>
      <c r="C90" s="49"/>
      <c r="D90" s="23"/>
      <c r="E90" s="49"/>
      <c r="F90" s="16" t="str">
        <f t="shared" si="8"/>
        <v>Мектеп</v>
      </c>
      <c r="G90" s="16"/>
      <c r="H90" s="23" t="s">
        <v>4</v>
      </c>
      <c r="I90" s="226"/>
      <c r="J90" s="50">
        <f t="shared" si="9"/>
        <v>0</v>
      </c>
      <c r="K90" s="50"/>
      <c r="L90" s="137">
        <v>10</v>
      </c>
      <c r="M90" s="49"/>
      <c r="N90" s="49"/>
      <c r="O90" s="26"/>
      <c r="P90" s="49"/>
      <c r="Q90" s="16" t="str">
        <f t="shared" si="12"/>
        <v>Мектеп</v>
      </c>
      <c r="R90" s="49"/>
      <c r="S90" s="16"/>
      <c r="T90" s="226"/>
      <c r="U90" s="50">
        <f t="shared" si="13"/>
        <v>0</v>
      </c>
      <c r="W90" s="126" t="str">
        <f>IF(X90=движ!D75,".","Девочки не правильно")</f>
        <v>.</v>
      </c>
      <c r="X90" s="126">
        <f>SUMIF(X84:X89,"Қ",AE84:AE89)</f>
        <v>0</v>
      </c>
      <c r="Y90" s="79"/>
      <c r="Z90" s="86">
        <f>IF(AE83=движ!C75,,"Число прибывших уч-ся не соттветствует движению")</f>
        <v>0</v>
      </c>
      <c r="AA90" s="86"/>
      <c r="AB90" s="86"/>
      <c r="AE90" s="98"/>
    </row>
    <row r="91" spans="1:31" ht="14.1" customHeight="1">
      <c r="A91" s="137">
        <v>35</v>
      </c>
      <c r="B91" s="25"/>
      <c r="C91" s="49"/>
      <c r="D91" s="25"/>
      <c r="E91" s="49"/>
      <c r="F91" s="16" t="str">
        <f t="shared" si="8"/>
        <v>Мектеп</v>
      </c>
      <c r="G91" s="16"/>
      <c r="H91" s="25" t="s">
        <v>4</v>
      </c>
      <c r="I91" s="226"/>
      <c r="J91" s="50">
        <f t="shared" si="9"/>
        <v>0</v>
      </c>
      <c r="K91" s="50"/>
      <c r="M91" s="126" t="str">
        <f>IF(N91=движ!D74,".","Девочки не правильно")</f>
        <v>.</v>
      </c>
      <c r="N91" s="126">
        <f>SUMIF(N81:N90,"Қ",U81:U90)</f>
        <v>0</v>
      </c>
      <c r="P91" s="86">
        <f>IF(U80=движ!C74,,"Число прибывших уч-ся не соттветствует движению")</f>
        <v>0</v>
      </c>
      <c r="Q91" s="86"/>
      <c r="R91" s="86"/>
      <c r="U91" s="98"/>
      <c r="V91" s="3" t="s">
        <v>110</v>
      </c>
      <c r="Y91" s="79"/>
      <c r="AE91" s="98"/>
    </row>
    <row r="92" spans="1:31" ht="14.1" customHeight="1">
      <c r="A92" s="136">
        <v>36</v>
      </c>
      <c r="B92" s="25"/>
      <c r="C92" s="49"/>
      <c r="D92" s="25"/>
      <c r="E92" s="49"/>
      <c r="F92" s="16" t="str">
        <f t="shared" si="8"/>
        <v>Мектеп</v>
      </c>
      <c r="G92" s="16"/>
      <c r="H92" s="25" t="s">
        <v>4</v>
      </c>
      <c r="I92" s="226"/>
      <c r="J92" s="50">
        <f t="shared" si="9"/>
        <v>0</v>
      </c>
      <c r="K92" s="50"/>
      <c r="V92" s="4" t="s">
        <v>1</v>
      </c>
      <c r="Y92" s="79"/>
      <c r="AE92" s="98"/>
    </row>
    <row r="93" spans="1:31" ht="14.1" customHeight="1">
      <c r="A93" s="137">
        <v>37</v>
      </c>
      <c r="B93" s="23"/>
      <c r="C93" s="49"/>
      <c r="D93" s="23"/>
      <c r="E93" s="49"/>
      <c r="F93" s="16" t="str">
        <f t="shared" si="8"/>
        <v>Мектеп</v>
      </c>
      <c r="G93" s="16"/>
      <c r="H93" s="23" t="s">
        <v>4</v>
      </c>
      <c r="I93" s="226"/>
      <c r="J93" s="50">
        <f t="shared" si="9"/>
        <v>0</v>
      </c>
      <c r="K93" s="50"/>
      <c r="V93" s="231" t="s">
        <v>2</v>
      </c>
      <c r="W93" s="231" t="s">
        <v>3</v>
      </c>
      <c r="X93" s="219" t="s">
        <v>179</v>
      </c>
      <c r="Y93" s="219" t="s">
        <v>207</v>
      </c>
      <c r="Z93" s="219" t="s">
        <v>182</v>
      </c>
      <c r="AA93" s="219" t="s">
        <v>176</v>
      </c>
      <c r="AB93" s="219" t="s">
        <v>213</v>
      </c>
      <c r="AC93" s="231" t="s">
        <v>6</v>
      </c>
      <c r="AD93" s="221" t="s">
        <v>183</v>
      </c>
      <c r="AE93" s="98">
        <f>SUM(AE94:AE98)</f>
        <v>0</v>
      </c>
    </row>
    <row r="94" spans="1:31" ht="14.1" customHeight="1">
      <c r="A94" s="137">
        <v>38</v>
      </c>
      <c r="B94" s="25"/>
      <c r="C94" s="49"/>
      <c r="D94" s="25"/>
      <c r="E94" s="49"/>
      <c r="F94" s="16" t="str">
        <f t="shared" si="8"/>
        <v>Мектеп</v>
      </c>
      <c r="G94" s="16"/>
      <c r="H94" s="25" t="s">
        <v>4</v>
      </c>
      <c r="I94" s="226"/>
      <c r="J94" s="50">
        <f t="shared" si="9"/>
        <v>0</v>
      </c>
      <c r="K94" s="50"/>
      <c r="V94" s="136">
        <v>1</v>
      </c>
      <c r="W94" s="16"/>
      <c r="X94" s="49"/>
      <c r="Y94" s="24"/>
      <c r="Z94" s="16"/>
      <c r="AA94" s="16" t="str">
        <f>+$A$1</f>
        <v>Мектеп</v>
      </c>
      <c r="AB94" s="16"/>
      <c r="AC94" s="16"/>
      <c r="AD94" s="226"/>
      <c r="AE94" s="50">
        <f>IF(W94="",0,1)</f>
        <v>0</v>
      </c>
    </row>
    <row r="95" spans="1:31" ht="14.1" customHeight="1">
      <c r="A95" s="137">
        <v>39</v>
      </c>
      <c r="B95" s="25"/>
      <c r="C95" s="49"/>
      <c r="D95" s="25"/>
      <c r="E95" s="49"/>
      <c r="F95" s="16" t="str">
        <f t="shared" si="8"/>
        <v>Мектеп</v>
      </c>
      <c r="G95" s="16"/>
      <c r="H95" s="25" t="s">
        <v>4</v>
      </c>
      <c r="I95" s="226"/>
      <c r="J95" s="50">
        <f t="shared" si="9"/>
        <v>0</v>
      </c>
      <c r="K95" s="50"/>
      <c r="V95" s="137">
        <v>2</v>
      </c>
      <c r="W95" s="49"/>
      <c r="X95" s="49"/>
      <c r="Y95" s="26"/>
      <c r="Z95" s="49"/>
      <c r="AA95" s="16" t="str">
        <f>+$A$1</f>
        <v>Мектеп</v>
      </c>
      <c r="AB95" s="49"/>
      <c r="AC95" s="49"/>
      <c r="AD95" s="226"/>
      <c r="AE95" s="50">
        <f>IF(W95="",0,1)</f>
        <v>0</v>
      </c>
    </row>
    <row r="96" spans="1:31" ht="14.1" customHeight="1">
      <c r="A96" s="136">
        <v>40</v>
      </c>
      <c r="B96" s="23"/>
      <c r="C96" s="49"/>
      <c r="D96" s="23"/>
      <c r="E96" s="49"/>
      <c r="F96" s="16" t="str">
        <f t="shared" si="8"/>
        <v>Мектеп</v>
      </c>
      <c r="G96" s="16"/>
      <c r="H96" s="23" t="s">
        <v>4</v>
      </c>
      <c r="I96" s="226"/>
      <c r="J96" s="50">
        <f t="shared" si="9"/>
        <v>0</v>
      </c>
      <c r="K96" s="50"/>
      <c r="V96" s="137">
        <v>3</v>
      </c>
      <c r="W96" s="49"/>
      <c r="X96" s="49"/>
      <c r="Y96" s="26"/>
      <c r="Z96" s="49"/>
      <c r="AA96" s="16" t="str">
        <f>+$A$1</f>
        <v>Мектеп</v>
      </c>
      <c r="AB96" s="49"/>
      <c r="AC96" s="49"/>
      <c r="AD96" s="226"/>
      <c r="AE96" s="50">
        <f>IF(W96="",0,1)</f>
        <v>0</v>
      </c>
    </row>
    <row r="97" spans="1:31" ht="14.1" customHeight="1">
      <c r="A97" s="48"/>
      <c r="B97" s="151"/>
      <c r="C97" s="92"/>
      <c r="D97" s="151"/>
      <c r="E97" s="92"/>
      <c r="F97" s="139"/>
      <c r="G97" s="139"/>
      <c r="H97" s="151"/>
      <c r="I97" s="151"/>
      <c r="J97" s="50">
        <f t="shared" si="9"/>
        <v>0</v>
      </c>
      <c r="K97" s="50"/>
      <c r="V97" s="137">
        <v>4</v>
      </c>
      <c r="W97" s="49"/>
      <c r="X97" s="49"/>
      <c r="Y97" s="26"/>
      <c r="Z97" s="49"/>
      <c r="AA97" s="16" t="str">
        <f>+$A$1</f>
        <v>Мектеп</v>
      </c>
      <c r="AB97" s="49"/>
      <c r="AC97" s="49"/>
      <c r="AD97" s="226"/>
      <c r="AE97" s="50">
        <f>IF(W97="",0,1)</f>
        <v>0</v>
      </c>
    </row>
    <row r="98" spans="1:31" ht="14.1" customHeight="1">
      <c r="B98" s="126"/>
      <c r="C98" s="126">
        <f>SUMIF(C57:C96,"Қ",J57:J96)</f>
        <v>0</v>
      </c>
      <c r="E98" s="86">
        <f>IF(J56=движ!C72,,"Число прибывших уч-ся не соттветствует движению")</f>
        <v>0</v>
      </c>
      <c r="F98" s="86"/>
      <c r="G98" s="86"/>
      <c r="V98" s="137">
        <v>5</v>
      </c>
      <c r="W98" s="49"/>
      <c r="X98" s="49"/>
      <c r="Y98" s="26"/>
      <c r="Z98" s="49"/>
      <c r="AA98" s="16" t="str">
        <f>+$A$1</f>
        <v>Мектеп</v>
      </c>
      <c r="AB98" s="49"/>
      <c r="AC98" s="49"/>
      <c r="AD98" s="226"/>
      <c r="AE98" s="50">
        <f>IF(W98="",0,1)</f>
        <v>0</v>
      </c>
    </row>
    <row r="99" spans="1:31" ht="14.1" customHeight="1">
      <c r="B99" s="126">
        <f>IF(C98=движ!D72,,"Число девочек не соттветствует движению")</f>
        <v>0</v>
      </c>
      <c r="C99" s="127"/>
      <c r="V99" s="48"/>
      <c r="W99" s="126" t="str">
        <f>IF(X99=движ!D77,".","Девочки не правильно")</f>
        <v>.</v>
      </c>
      <c r="X99" s="126">
        <f>SUMIF(X94:X98,"Қ",AE94:AE98)</f>
        <v>0</v>
      </c>
      <c r="Y99" s="95"/>
      <c r="Z99" s="86">
        <f>IF(AE93=движ!C77,,"Число прибывших уч-ся не соттветствует движению")</f>
        <v>0</v>
      </c>
      <c r="AA99" s="86"/>
      <c r="AB99" s="86"/>
      <c r="AC99" s="92"/>
      <c r="AD99" s="92"/>
      <c r="AE99" s="50"/>
    </row>
    <row r="100" spans="1:31" ht="14.1" customHeight="1"/>
    <row r="101" spans="1:31" ht="14.1" customHeight="1">
      <c r="AE101" s="97"/>
    </row>
    <row r="102" spans="1:31" ht="14.1" customHeight="1">
      <c r="AE102" s="97"/>
    </row>
    <row r="103" spans="1:31" ht="14.1" customHeight="1">
      <c r="A103" s="90" t="s">
        <v>9</v>
      </c>
      <c r="E103" s="91" t="s">
        <v>10</v>
      </c>
      <c r="F103" s="91"/>
      <c r="G103" s="91"/>
      <c r="L103" s="90" t="s">
        <v>9</v>
      </c>
      <c r="V103" s="90" t="s">
        <v>9</v>
      </c>
      <c r="AE103" s="97"/>
    </row>
    <row r="104" spans="1:31" s="3" customFormat="1">
      <c r="A104" s="53" t="str">
        <f>+движ!$A$1</f>
        <v>Мектеп</v>
      </c>
      <c r="B104" s="53"/>
      <c r="C104" s="53"/>
      <c r="D104" s="54"/>
      <c r="E104" s="55" t="s">
        <v>42</v>
      </c>
      <c r="F104" s="55"/>
      <c r="G104" s="55"/>
      <c r="H104" s="55" t="s">
        <v>219</v>
      </c>
      <c r="I104" s="55"/>
      <c r="J104" s="53"/>
      <c r="K104" s="53"/>
      <c r="L104" s="53" t="str">
        <f>+движ!$A$1</f>
        <v>Мектеп</v>
      </c>
      <c r="M104" s="53"/>
      <c r="N104" s="53"/>
      <c r="O104" s="54"/>
      <c r="P104" s="55" t="s">
        <v>42</v>
      </c>
      <c r="Q104" s="55"/>
      <c r="R104" s="55"/>
      <c r="S104" s="55" t="s">
        <v>219</v>
      </c>
      <c r="T104" s="194"/>
      <c r="U104" s="53"/>
      <c r="V104" s="53" t="str">
        <f>+движ!$A$1</f>
        <v>Мектеп</v>
      </c>
      <c r="W104" s="53"/>
      <c r="X104" s="53"/>
      <c r="Y104" s="54"/>
      <c r="Z104" s="55" t="s">
        <v>42</v>
      </c>
      <c r="AA104" s="55"/>
      <c r="AB104" s="55"/>
      <c r="AC104" s="55" t="s">
        <v>219</v>
      </c>
      <c r="AD104" s="55"/>
      <c r="AE104" s="53"/>
    </row>
    <row r="105" spans="1:31">
      <c r="A105" s="3" t="s">
        <v>8</v>
      </c>
    </row>
    <row r="106" spans="1:31">
      <c r="A106" s="3" t="s">
        <v>103</v>
      </c>
      <c r="J106" s="97"/>
      <c r="K106" s="97"/>
      <c r="L106" s="3" t="s">
        <v>104</v>
      </c>
      <c r="V106" s="3" t="s">
        <v>106</v>
      </c>
      <c r="AE106" s="98"/>
    </row>
    <row r="107" spans="1:31" ht="12" customHeight="1">
      <c r="A107" s="4" t="s">
        <v>1</v>
      </c>
      <c r="D107" s="99">
        <f>J108+U108+U132+AE135+AE145+AE108+AE117+AE126</f>
        <v>0</v>
      </c>
      <c r="J107" s="97"/>
      <c r="K107" s="97"/>
      <c r="L107" s="4" t="s">
        <v>1</v>
      </c>
      <c r="U107" s="97"/>
      <c r="V107" s="4" t="s">
        <v>1</v>
      </c>
      <c r="AE107" s="98"/>
    </row>
    <row r="108" spans="1:31" ht="24.75" customHeight="1">
      <c r="A108" s="219" t="s">
        <v>2</v>
      </c>
      <c r="B108" s="219" t="s">
        <v>3</v>
      </c>
      <c r="C108" s="219" t="s">
        <v>179</v>
      </c>
      <c r="D108" s="220" t="s">
        <v>207</v>
      </c>
      <c r="E108" s="219" t="s">
        <v>182</v>
      </c>
      <c r="F108" s="219" t="s">
        <v>176</v>
      </c>
      <c r="G108" s="219" t="s">
        <v>213</v>
      </c>
      <c r="H108" s="219" t="s">
        <v>4</v>
      </c>
      <c r="I108" s="221" t="s">
        <v>183</v>
      </c>
      <c r="J108" s="98">
        <f>SUM(J109:J148)</f>
        <v>0</v>
      </c>
      <c r="K108" s="98"/>
      <c r="L108" s="219" t="s">
        <v>2</v>
      </c>
      <c r="M108" s="219" t="s">
        <v>3</v>
      </c>
      <c r="N108" s="219" t="s">
        <v>179</v>
      </c>
      <c r="O108" s="219" t="s">
        <v>207</v>
      </c>
      <c r="P108" s="219" t="s">
        <v>182</v>
      </c>
      <c r="Q108" s="219" t="s">
        <v>176</v>
      </c>
      <c r="R108" s="219" t="s">
        <v>213</v>
      </c>
      <c r="S108" s="219" t="s">
        <v>209</v>
      </c>
      <c r="T108" s="224" t="s">
        <v>183</v>
      </c>
      <c r="U108" s="98">
        <f>SUM(U109:U128)</f>
        <v>0</v>
      </c>
      <c r="V108" s="219" t="s">
        <v>2</v>
      </c>
      <c r="W108" s="219" t="s">
        <v>3</v>
      </c>
      <c r="X108" s="219" t="s">
        <v>179</v>
      </c>
      <c r="Y108" s="219" t="s">
        <v>207</v>
      </c>
      <c r="Z108" s="220" t="s">
        <v>212</v>
      </c>
      <c r="AA108" s="219" t="s">
        <v>176</v>
      </c>
      <c r="AB108" s="219" t="s">
        <v>213</v>
      </c>
      <c r="AC108" s="219" t="s">
        <v>6</v>
      </c>
      <c r="AD108" s="224" t="s">
        <v>183</v>
      </c>
      <c r="AE108" s="98">
        <f>SUM(AE109:AE113)</f>
        <v>0</v>
      </c>
    </row>
    <row r="109" spans="1:31" ht="14.1" customHeight="1">
      <c r="A109" s="136">
        <v>1</v>
      </c>
      <c r="B109" s="23"/>
      <c r="C109" s="49"/>
      <c r="D109" s="23"/>
      <c r="E109" s="49"/>
      <c r="F109" s="16" t="str">
        <f>+$A$1</f>
        <v>Мектеп</v>
      </c>
      <c r="G109" s="16"/>
      <c r="H109" s="16" t="s">
        <v>4</v>
      </c>
      <c r="I109" s="226"/>
      <c r="J109" s="50">
        <f>IF(B109="",0,1)</f>
        <v>0</v>
      </c>
      <c r="K109" s="143">
        <f>COUNTIF(прибыл!D109:D148,1)+COUNTIF(прибыл!O109:O128,1)+COUNTIF(прибыл!O133:O142,1)+COUNTIF(прибыл!Y109:Y113,1)+COUNTIF(прибыл!Y118:Y122,1)+COUNTIF(прибыл!Y127:Y131,1)+COUNTIF(прибыл!Y136:Y140,1)+COUNTIF(прибыл!Y145:Y150,1)</f>
        <v>0</v>
      </c>
      <c r="L109" s="136">
        <v>1</v>
      </c>
      <c r="M109" s="16"/>
      <c r="N109" s="49"/>
      <c r="O109" s="24"/>
      <c r="P109" s="16"/>
      <c r="Q109" s="16" t="str">
        <f>+$A$1</f>
        <v>Мектеп</v>
      </c>
      <c r="R109" s="16"/>
      <c r="S109" s="16"/>
      <c r="T109" s="226"/>
      <c r="U109" s="50">
        <f>IF(M109="",0,1)</f>
        <v>0</v>
      </c>
      <c r="V109" s="136">
        <v>1</v>
      </c>
      <c r="W109" s="16"/>
      <c r="X109" s="49"/>
      <c r="Y109" s="16"/>
      <c r="Z109" s="16"/>
      <c r="AA109" s="16" t="str">
        <f>+$A$1</f>
        <v>Мектеп</v>
      </c>
      <c r="AB109" s="16"/>
      <c r="AC109" s="16"/>
      <c r="AD109" s="226"/>
      <c r="AE109" s="50">
        <f>IF(W109="",0,1)</f>
        <v>0</v>
      </c>
    </row>
    <row r="110" spans="1:31" ht="14.1" customHeight="1">
      <c r="A110" s="137">
        <v>2</v>
      </c>
      <c r="B110" s="25"/>
      <c r="C110" s="49"/>
      <c r="D110" s="25"/>
      <c r="E110" s="49"/>
      <c r="F110" s="16" t="str">
        <f t="shared" ref="F110:F148" si="16">+$A$1</f>
        <v>Мектеп</v>
      </c>
      <c r="G110" s="16"/>
      <c r="H110" s="23" t="s">
        <v>4</v>
      </c>
      <c r="I110" s="226"/>
      <c r="J110" s="50">
        <f t="shared" ref="J110:J148" si="17">IF(B110="",0,1)</f>
        <v>0</v>
      </c>
      <c r="K110" s="143">
        <f>COUNTIF(прибыл!D109:D148,2)+COUNTIF(прибыл!O109:O128,2)+COUNTIF(прибыл!O133:O142,2)+COUNTIF(прибыл!Y109:Y113,2)+COUNTIF(прибыл!Y118:Y122,2)+COUNTIF(прибыл!Y127:Y131,2)+COUNTIF(прибыл!Y136:Y140,2)+COUNTIF(прибыл!Y145:Y150,2)</f>
        <v>0</v>
      </c>
      <c r="L110" s="136">
        <v>2</v>
      </c>
      <c r="M110" s="16"/>
      <c r="N110" s="49"/>
      <c r="O110" s="24"/>
      <c r="P110" s="16"/>
      <c r="Q110" s="16" t="str">
        <f t="shared" ref="Q110:Q128" si="18">+$A$1</f>
        <v>Мектеп</v>
      </c>
      <c r="R110" s="16"/>
      <c r="S110" s="16"/>
      <c r="T110" s="226"/>
      <c r="U110" s="50">
        <f t="shared" ref="U110:U128" si="19">IF(M110="",0,1)</f>
        <v>0</v>
      </c>
      <c r="V110" s="137">
        <v>2</v>
      </c>
      <c r="W110" s="49"/>
      <c r="X110" s="49"/>
      <c r="Y110" s="49"/>
      <c r="Z110" s="49"/>
      <c r="AA110" s="16" t="str">
        <f>+$A$1</f>
        <v>Мектеп</v>
      </c>
      <c r="AB110" s="49"/>
      <c r="AC110" s="49"/>
      <c r="AD110" s="226"/>
      <c r="AE110" s="50">
        <f>IF(W110="",0,1)</f>
        <v>0</v>
      </c>
    </row>
    <row r="111" spans="1:31" ht="14.1" customHeight="1">
      <c r="A111" s="137">
        <v>3</v>
      </c>
      <c r="B111" s="25"/>
      <c r="C111" s="49"/>
      <c r="D111" s="25"/>
      <c r="E111" s="49"/>
      <c r="F111" s="16" t="str">
        <f t="shared" si="16"/>
        <v>Мектеп</v>
      </c>
      <c r="G111" s="16"/>
      <c r="H111" s="23" t="s">
        <v>4</v>
      </c>
      <c r="I111" s="226"/>
      <c r="J111" s="50">
        <f t="shared" si="17"/>
        <v>0</v>
      </c>
      <c r="K111" s="143">
        <f>COUNTIF(прибыл!D109:D148,3)+COUNTIF(прибыл!O109:O128,3)+COUNTIF(прибыл!O133:O142,3)+COUNTIF(прибыл!Y109:Y113,3)+COUNTIF(прибыл!Y118:Y122,3)+COUNTIF(прибыл!Y127:Y131,3)+COUNTIF(прибыл!Y136:Y140,3)+COUNTIF(прибыл!Y145:Y150,3)</f>
        <v>0</v>
      </c>
      <c r="L111" s="136">
        <v>3</v>
      </c>
      <c r="M111" s="16"/>
      <c r="N111" s="49"/>
      <c r="O111" s="24"/>
      <c r="P111" s="16"/>
      <c r="Q111" s="16" t="str">
        <f t="shared" si="18"/>
        <v>Мектеп</v>
      </c>
      <c r="R111" s="16"/>
      <c r="S111" s="16"/>
      <c r="T111" s="226"/>
      <c r="U111" s="50">
        <f t="shared" si="19"/>
        <v>0</v>
      </c>
      <c r="V111" s="137">
        <v>3</v>
      </c>
      <c r="W111" s="49"/>
      <c r="X111" s="49"/>
      <c r="Y111" s="49"/>
      <c r="Z111" s="49"/>
      <c r="AA111" s="16" t="str">
        <f>+$A$1</f>
        <v>Мектеп</v>
      </c>
      <c r="AB111" s="49"/>
      <c r="AC111" s="49"/>
      <c r="AD111" s="226"/>
      <c r="AE111" s="50">
        <f>IF(W111="",0,1)</f>
        <v>0</v>
      </c>
    </row>
    <row r="112" spans="1:31" ht="14.1" customHeight="1">
      <c r="A112" s="136">
        <v>4</v>
      </c>
      <c r="B112" s="25"/>
      <c r="C112" s="49"/>
      <c r="D112" s="23"/>
      <c r="E112" s="49"/>
      <c r="F112" s="16" t="str">
        <f t="shared" si="16"/>
        <v>Мектеп</v>
      </c>
      <c r="G112" s="16"/>
      <c r="H112" s="23" t="s">
        <v>4</v>
      </c>
      <c r="I112" s="226"/>
      <c r="J112" s="50">
        <f t="shared" si="17"/>
        <v>0</v>
      </c>
      <c r="K112" s="143">
        <f>COUNTIF(прибыл!D109:D148,4)+COUNTIF(прибыл!O109:O128,4)+COUNTIF(прибыл!O133:O142,4)+COUNTIF(прибыл!Y109:Y113,4)+COUNTIF(прибыл!Y118:Y122,4)+COUNTIF(прибыл!Y127:Y131,4)+COUNTIF(прибыл!Y136:Y140,4)+COUNTIF(прибыл!Y145:Y150,4)</f>
        <v>0</v>
      </c>
      <c r="L112" s="136">
        <v>4</v>
      </c>
      <c r="M112" s="16"/>
      <c r="N112" s="49"/>
      <c r="O112" s="24"/>
      <c r="P112" s="16"/>
      <c r="Q112" s="16" t="str">
        <f t="shared" si="18"/>
        <v>Мектеп</v>
      </c>
      <c r="R112" s="16"/>
      <c r="S112" s="16"/>
      <c r="T112" s="226"/>
      <c r="U112" s="50">
        <f t="shared" si="19"/>
        <v>0</v>
      </c>
      <c r="V112" s="137">
        <v>4</v>
      </c>
      <c r="W112" s="49"/>
      <c r="X112" s="49"/>
      <c r="Y112" s="49"/>
      <c r="Z112" s="49"/>
      <c r="AA112" s="16" t="str">
        <f>+$A$1</f>
        <v>Мектеп</v>
      </c>
      <c r="AB112" s="49"/>
      <c r="AC112" s="49"/>
      <c r="AD112" s="226"/>
      <c r="AE112" s="50">
        <f>IF(W112="",0,1)</f>
        <v>0</v>
      </c>
    </row>
    <row r="113" spans="1:31" ht="14.1" customHeight="1">
      <c r="A113" s="137">
        <v>5</v>
      </c>
      <c r="B113" s="25"/>
      <c r="C113" s="49"/>
      <c r="D113" s="25"/>
      <c r="E113" s="49"/>
      <c r="F113" s="16" t="str">
        <f t="shared" si="16"/>
        <v>Мектеп</v>
      </c>
      <c r="G113" s="16"/>
      <c r="H113" s="23" t="s">
        <v>4</v>
      </c>
      <c r="I113" s="226"/>
      <c r="J113" s="50">
        <f t="shared" si="17"/>
        <v>0</v>
      </c>
      <c r="K113" s="143">
        <f>COUNTIF(прибыл!D109:D148,5)+COUNTIF(прибыл!O109:O128,5)+COUNTIF(прибыл!O133:O142,5)+COUNTIF(прибыл!Y109:Y113,5)+COUNTIF(прибыл!Y118:Y122,5)+COUNTIF(прибыл!Y127:Y131,5)+COUNTIF(прибыл!Y136:Y140,5)+COUNTIF(прибыл!Y145:Y150,5)</f>
        <v>0</v>
      </c>
      <c r="L113" s="136">
        <v>5</v>
      </c>
      <c r="M113" s="16"/>
      <c r="N113" s="49"/>
      <c r="O113" s="24"/>
      <c r="P113" s="16"/>
      <c r="Q113" s="16" t="str">
        <f t="shared" si="18"/>
        <v>Мектеп</v>
      </c>
      <c r="R113" s="16"/>
      <c r="S113" s="16"/>
      <c r="T113" s="226"/>
      <c r="U113" s="50">
        <f t="shared" si="19"/>
        <v>0</v>
      </c>
      <c r="V113" s="137">
        <v>5</v>
      </c>
      <c r="W113" s="49"/>
      <c r="X113" s="49"/>
      <c r="Y113" s="49"/>
      <c r="Z113" s="49"/>
      <c r="AA113" s="16" t="str">
        <f>+$A$1</f>
        <v>Мектеп</v>
      </c>
      <c r="AB113" s="49"/>
      <c r="AC113" s="49"/>
      <c r="AD113" s="226"/>
      <c r="AE113" s="50">
        <f>IF(W113="",0,1)</f>
        <v>0</v>
      </c>
    </row>
    <row r="114" spans="1:31" ht="14.1" customHeight="1">
      <c r="A114" s="137">
        <v>6</v>
      </c>
      <c r="B114" s="25"/>
      <c r="C114" s="49"/>
      <c r="D114" s="25"/>
      <c r="E114" s="49"/>
      <c r="F114" s="16" t="str">
        <f t="shared" si="16"/>
        <v>Мектеп</v>
      </c>
      <c r="G114" s="16"/>
      <c r="H114" s="23" t="s">
        <v>4</v>
      </c>
      <c r="I114" s="226"/>
      <c r="J114" s="50">
        <f t="shared" si="17"/>
        <v>0</v>
      </c>
      <c r="K114" s="143">
        <f>COUNTIF(прибыл!D109:D148,6)+COUNTIF(прибыл!O109:O128,6)+COUNTIF(прибыл!O133:O142,6)+COUNTIF(прибыл!Y109:Y113,6)+COUNTIF(прибыл!Y118:Y122,6)+COUNTIF(прибыл!Y127:Y131,6)+COUNTIF(прибыл!Y136:Y140,6)+COUNTIF(прибыл!Y145:Y150,6)</f>
        <v>0</v>
      </c>
      <c r="L114" s="136">
        <v>6</v>
      </c>
      <c r="M114" s="16"/>
      <c r="N114" s="49"/>
      <c r="O114" s="24"/>
      <c r="P114" s="16"/>
      <c r="Q114" s="16" t="str">
        <f t="shared" si="18"/>
        <v>Мектеп</v>
      </c>
      <c r="R114" s="16"/>
      <c r="S114" s="16"/>
      <c r="T114" s="226"/>
      <c r="U114" s="50">
        <f t="shared" si="19"/>
        <v>0</v>
      </c>
      <c r="W114" s="126" t="str">
        <f>IF(X114=движ!D159,".","Девочки не правильно")</f>
        <v>.</v>
      </c>
      <c r="X114" s="126">
        <f>SUMIF(X109:X113,"Қ",AE109:AE113)</f>
        <v>0</v>
      </c>
      <c r="Z114" s="86">
        <f>IF(AE108=движ!C159,,"Число прибывших уч-ся не соттветствует движению")</f>
        <v>0</v>
      </c>
      <c r="AA114" s="86"/>
      <c r="AB114" s="86"/>
      <c r="AE114" s="98"/>
    </row>
    <row r="115" spans="1:31" ht="14.1" customHeight="1">
      <c r="A115" s="137">
        <v>7</v>
      </c>
      <c r="B115" s="23"/>
      <c r="C115" s="49"/>
      <c r="D115" s="23"/>
      <c r="E115" s="49"/>
      <c r="F115" s="16" t="str">
        <f t="shared" si="16"/>
        <v>Мектеп</v>
      </c>
      <c r="G115" s="16"/>
      <c r="H115" s="23" t="s">
        <v>4</v>
      </c>
      <c r="I115" s="226"/>
      <c r="J115" s="50">
        <f t="shared" si="17"/>
        <v>0</v>
      </c>
      <c r="K115" s="143">
        <f>COUNTIF(прибыл!D109:D148,7)+COUNTIF(прибыл!O109:O128,7)+COUNTIF(прибыл!O133:O142,7)+COUNTIF(прибыл!Y109:Y113,7)+COUNTIF(прибыл!Y118:Y122,7)+COUNTIF(прибыл!Y127:Y131,7)+COUNTIF(прибыл!Y136:Y140,7)+COUNTIF(прибыл!Y145:Y150,7)</f>
        <v>0</v>
      </c>
      <c r="L115" s="136">
        <v>7</v>
      </c>
      <c r="M115" s="16"/>
      <c r="N115" s="49"/>
      <c r="O115" s="24"/>
      <c r="P115" s="16"/>
      <c r="Q115" s="16" t="str">
        <f t="shared" si="18"/>
        <v>Мектеп</v>
      </c>
      <c r="R115" s="16"/>
      <c r="S115" s="16"/>
      <c r="T115" s="226"/>
      <c r="U115" s="50">
        <f t="shared" si="19"/>
        <v>0</v>
      </c>
      <c r="V115" s="3" t="s">
        <v>107</v>
      </c>
      <c r="AE115" s="98"/>
    </row>
    <row r="116" spans="1:31" ht="14.1" customHeight="1">
      <c r="A116" s="136">
        <v>8</v>
      </c>
      <c r="B116" s="25"/>
      <c r="C116" s="49"/>
      <c r="D116" s="25"/>
      <c r="E116" s="49"/>
      <c r="F116" s="16" t="str">
        <f t="shared" si="16"/>
        <v>Мектеп</v>
      </c>
      <c r="G116" s="16"/>
      <c r="H116" s="23" t="s">
        <v>4</v>
      </c>
      <c r="I116" s="226"/>
      <c r="J116" s="50">
        <f t="shared" si="17"/>
        <v>0</v>
      </c>
      <c r="K116" s="143">
        <f>COUNTIF(прибыл!D109:D148,8)+COUNTIF(прибыл!O109:O128,8)+COUNTIF(прибыл!O133:O142,8)+COUNTIF(прибыл!Y109:Y113,8)+COUNTIF(прибыл!Y118:Y122,8)+COUNTIF(прибыл!Y127:Y131,8)+COUNTIF(прибыл!Y136:Y140,8)+COUNTIF(прибыл!Y145:Y150,8)</f>
        <v>0</v>
      </c>
      <c r="L116" s="136">
        <v>8</v>
      </c>
      <c r="M116" s="16"/>
      <c r="N116" s="49"/>
      <c r="O116" s="24"/>
      <c r="P116" s="16"/>
      <c r="Q116" s="16" t="str">
        <f t="shared" si="18"/>
        <v>Мектеп</v>
      </c>
      <c r="R116" s="16"/>
      <c r="S116" s="16"/>
      <c r="T116" s="226"/>
      <c r="U116" s="50">
        <f t="shared" si="19"/>
        <v>0</v>
      </c>
      <c r="V116" s="4" t="s">
        <v>1</v>
      </c>
      <c r="AE116" s="98"/>
    </row>
    <row r="117" spans="1:31" ht="14.1" customHeight="1">
      <c r="A117" s="137">
        <v>9</v>
      </c>
      <c r="B117" s="25"/>
      <c r="C117" s="49"/>
      <c r="D117" s="25"/>
      <c r="E117" s="49"/>
      <c r="F117" s="16" t="str">
        <f t="shared" si="16"/>
        <v>Мектеп</v>
      </c>
      <c r="G117" s="16"/>
      <c r="H117" s="23" t="s">
        <v>4</v>
      </c>
      <c r="I117" s="226"/>
      <c r="J117" s="50">
        <f t="shared" si="17"/>
        <v>0</v>
      </c>
      <c r="K117" s="143">
        <f>COUNTIF(прибыл!D109:D148,9)+COUNTIF(прибыл!O109:O128,9)+COUNTIF(прибыл!O133:O142,9)+COUNTIF(прибыл!Y109:Y113,9)+COUNTIF(прибыл!Y118:Y122,9)+COUNTIF(прибыл!Y127:Y131,9)+COUNTIF(прибыл!Y136:Y140,9)+COUNTIF(прибыл!Y145:Y150,9)</f>
        <v>0</v>
      </c>
      <c r="L117" s="136">
        <v>9</v>
      </c>
      <c r="M117" s="16"/>
      <c r="N117" s="49"/>
      <c r="O117" s="24"/>
      <c r="P117" s="16"/>
      <c r="Q117" s="16" t="str">
        <f t="shared" si="18"/>
        <v>Мектеп</v>
      </c>
      <c r="R117" s="16"/>
      <c r="S117" s="16"/>
      <c r="T117" s="226"/>
      <c r="U117" s="50">
        <f t="shared" si="19"/>
        <v>0</v>
      </c>
      <c r="V117" s="219" t="s">
        <v>2</v>
      </c>
      <c r="W117" s="231" t="s">
        <v>3</v>
      </c>
      <c r="X117" s="219" t="s">
        <v>179</v>
      </c>
      <c r="Y117" s="219" t="s">
        <v>207</v>
      </c>
      <c r="Z117" s="219" t="s">
        <v>182</v>
      </c>
      <c r="AA117" s="219" t="s">
        <v>176</v>
      </c>
      <c r="AB117" s="219" t="s">
        <v>213</v>
      </c>
      <c r="AC117" s="220" t="s">
        <v>211</v>
      </c>
      <c r="AD117" s="221" t="s">
        <v>183</v>
      </c>
      <c r="AE117" s="98">
        <f>SUM(AE118:AE122)</f>
        <v>0</v>
      </c>
    </row>
    <row r="118" spans="1:31" ht="14.1" customHeight="1">
      <c r="A118" s="137">
        <v>10</v>
      </c>
      <c r="B118" s="23"/>
      <c r="C118" s="49"/>
      <c r="D118" s="23"/>
      <c r="E118" s="49"/>
      <c r="F118" s="16" t="str">
        <f t="shared" si="16"/>
        <v>Мектеп</v>
      </c>
      <c r="G118" s="16"/>
      <c r="H118" s="23" t="s">
        <v>4</v>
      </c>
      <c r="I118" s="226"/>
      <c r="J118" s="50">
        <f t="shared" si="17"/>
        <v>0</v>
      </c>
      <c r="K118" s="143">
        <f>COUNTIF(прибыл!D109:D148,10)+COUNTIF(прибыл!O109:O128,10)+COUNTIF(прибыл!O133:O142,10)+COUNTIF(прибыл!Y109:Y113,10)+COUNTIF(прибыл!Y118:Y122,10)+COUNTIF(прибыл!Y127:Y131,10)+COUNTIF(прибыл!Y136:Y140,10)+COUNTIF(прибыл!Y145:Y150,10)</f>
        <v>0</v>
      </c>
      <c r="L118" s="136">
        <v>10</v>
      </c>
      <c r="M118" s="16"/>
      <c r="N118" s="49"/>
      <c r="O118" s="24"/>
      <c r="P118" s="16"/>
      <c r="Q118" s="16" t="str">
        <f t="shared" si="18"/>
        <v>Мектеп</v>
      </c>
      <c r="R118" s="16"/>
      <c r="S118" s="16"/>
      <c r="T118" s="226"/>
      <c r="U118" s="50">
        <f t="shared" si="19"/>
        <v>0</v>
      </c>
      <c r="V118" s="136">
        <v>1</v>
      </c>
      <c r="W118" s="16"/>
      <c r="X118" s="16"/>
      <c r="Y118" s="16"/>
      <c r="Z118" s="16"/>
      <c r="AA118" s="16" t="str">
        <f>+$A$1</f>
        <v>Мектеп</v>
      </c>
      <c r="AB118" s="16"/>
      <c r="AC118" s="23"/>
      <c r="AD118" s="226"/>
      <c r="AE118" s="50">
        <f>IF(W118="",0,1)</f>
        <v>0</v>
      </c>
    </row>
    <row r="119" spans="1:31" ht="14.1" customHeight="1">
      <c r="A119" s="137">
        <v>11</v>
      </c>
      <c r="B119" s="25"/>
      <c r="C119" s="49"/>
      <c r="D119" s="25"/>
      <c r="E119" s="49"/>
      <c r="F119" s="16" t="str">
        <f t="shared" si="16"/>
        <v>Мектеп</v>
      </c>
      <c r="G119" s="16"/>
      <c r="H119" s="23" t="s">
        <v>4</v>
      </c>
      <c r="I119" s="226"/>
      <c r="J119" s="50">
        <f t="shared" si="17"/>
        <v>0</v>
      </c>
      <c r="K119" s="143">
        <f>COUNTIF(прибыл!D109:D148,11)+COUNTIF(прибыл!O109:O128,11)+COUNTIF(прибыл!O133:O142,11)+COUNTIF(прибыл!Y109:Y113,11)+COUNTIF(прибыл!Y118:Y122,11)+COUNTIF(прибыл!Y127:Y131,11)+COUNTIF(прибыл!Y136:Y140,11)+COUNTIF(прибыл!Y145:Y150,11)</f>
        <v>0</v>
      </c>
      <c r="L119" s="136">
        <v>11</v>
      </c>
      <c r="M119" s="16"/>
      <c r="N119" s="49"/>
      <c r="O119" s="24"/>
      <c r="P119" s="16"/>
      <c r="Q119" s="16" t="str">
        <f t="shared" si="18"/>
        <v>Мектеп</v>
      </c>
      <c r="R119" s="16"/>
      <c r="S119" s="16"/>
      <c r="T119" s="226"/>
      <c r="U119" s="50">
        <f t="shared" si="19"/>
        <v>0</v>
      </c>
      <c r="V119" s="137">
        <v>2</v>
      </c>
      <c r="W119" s="49"/>
      <c r="X119" s="49"/>
      <c r="Y119" s="49"/>
      <c r="Z119" s="49"/>
      <c r="AA119" s="16" t="str">
        <f>+$A$1</f>
        <v>Мектеп</v>
      </c>
      <c r="AB119" s="49"/>
      <c r="AC119" s="49"/>
      <c r="AD119" s="226"/>
      <c r="AE119" s="50">
        <f>IF(W119="",0,1)</f>
        <v>0</v>
      </c>
    </row>
    <row r="120" spans="1:31" ht="14.1" customHeight="1">
      <c r="A120" s="136">
        <v>12</v>
      </c>
      <c r="B120" s="25"/>
      <c r="C120" s="49"/>
      <c r="D120" s="25"/>
      <c r="E120" s="49"/>
      <c r="F120" s="16" t="str">
        <f t="shared" si="16"/>
        <v>Мектеп</v>
      </c>
      <c r="G120" s="16"/>
      <c r="H120" s="25" t="s">
        <v>4</v>
      </c>
      <c r="I120" s="226"/>
      <c r="J120" s="50">
        <f t="shared" si="17"/>
        <v>0</v>
      </c>
      <c r="K120" s="50"/>
      <c r="L120" s="136">
        <v>12</v>
      </c>
      <c r="M120" s="16"/>
      <c r="N120" s="49"/>
      <c r="O120" s="24"/>
      <c r="P120" s="16"/>
      <c r="Q120" s="16" t="str">
        <f t="shared" si="18"/>
        <v>Мектеп</v>
      </c>
      <c r="R120" s="16"/>
      <c r="S120" s="16"/>
      <c r="T120" s="226"/>
      <c r="U120" s="50">
        <f t="shared" si="19"/>
        <v>0</v>
      </c>
      <c r="V120" s="137">
        <v>3</v>
      </c>
      <c r="W120" s="49"/>
      <c r="X120" s="49"/>
      <c r="Y120" s="49"/>
      <c r="Z120" s="49"/>
      <c r="AA120" s="16" t="str">
        <f>+$A$1</f>
        <v>Мектеп</v>
      </c>
      <c r="AB120" s="49"/>
      <c r="AC120" s="49"/>
      <c r="AD120" s="226"/>
      <c r="AE120" s="50">
        <f>IF(W120="",0,1)</f>
        <v>0</v>
      </c>
    </row>
    <row r="121" spans="1:31" ht="14.1" customHeight="1">
      <c r="A121" s="137">
        <v>13</v>
      </c>
      <c r="B121" s="23"/>
      <c r="C121" s="49"/>
      <c r="D121" s="23"/>
      <c r="E121" s="49"/>
      <c r="F121" s="16" t="str">
        <f t="shared" si="16"/>
        <v>Мектеп</v>
      </c>
      <c r="G121" s="16"/>
      <c r="H121" s="23" t="s">
        <v>4</v>
      </c>
      <c r="I121" s="226"/>
      <c r="J121" s="50">
        <f t="shared" si="17"/>
        <v>0</v>
      </c>
      <c r="K121" s="50"/>
      <c r="L121" s="136">
        <v>13</v>
      </c>
      <c r="M121" s="16"/>
      <c r="N121" s="49"/>
      <c r="O121" s="24"/>
      <c r="P121" s="16"/>
      <c r="Q121" s="16" t="str">
        <f t="shared" si="18"/>
        <v>Мектеп</v>
      </c>
      <c r="R121" s="16"/>
      <c r="S121" s="16"/>
      <c r="T121" s="226"/>
      <c r="U121" s="50">
        <f t="shared" si="19"/>
        <v>0</v>
      </c>
      <c r="V121" s="137">
        <v>4</v>
      </c>
      <c r="W121" s="49"/>
      <c r="X121" s="49"/>
      <c r="Y121" s="49"/>
      <c r="Z121" s="49"/>
      <c r="AA121" s="16" t="str">
        <f>+$A$1</f>
        <v>Мектеп</v>
      </c>
      <c r="AB121" s="49"/>
      <c r="AC121" s="49"/>
      <c r="AD121" s="226"/>
      <c r="AE121" s="50">
        <f>IF(W121="",0,1)</f>
        <v>0</v>
      </c>
    </row>
    <row r="122" spans="1:31" ht="14.1" customHeight="1">
      <c r="A122" s="137">
        <v>14</v>
      </c>
      <c r="B122" s="25"/>
      <c r="C122" s="49"/>
      <c r="D122" s="25"/>
      <c r="E122" s="49"/>
      <c r="F122" s="16" t="str">
        <f t="shared" si="16"/>
        <v>Мектеп</v>
      </c>
      <c r="G122" s="16"/>
      <c r="H122" s="25" t="s">
        <v>4</v>
      </c>
      <c r="I122" s="226"/>
      <c r="J122" s="50">
        <f t="shared" si="17"/>
        <v>0</v>
      </c>
      <c r="K122" s="50"/>
      <c r="L122" s="136">
        <v>14</v>
      </c>
      <c r="M122" s="16"/>
      <c r="N122" s="49"/>
      <c r="O122" s="24"/>
      <c r="P122" s="16"/>
      <c r="Q122" s="16" t="str">
        <f t="shared" si="18"/>
        <v>Мектеп</v>
      </c>
      <c r="R122" s="16"/>
      <c r="S122" s="16"/>
      <c r="T122" s="226"/>
      <c r="U122" s="50">
        <f t="shared" si="19"/>
        <v>0</v>
      </c>
      <c r="V122" s="137">
        <v>5</v>
      </c>
      <c r="W122" s="49"/>
      <c r="X122" s="49"/>
      <c r="Y122" s="49"/>
      <c r="Z122" s="49"/>
      <c r="AA122" s="16" t="str">
        <f>+$A$1</f>
        <v>Мектеп</v>
      </c>
      <c r="AB122" s="49"/>
      <c r="AC122" s="49"/>
      <c r="AD122" s="226"/>
      <c r="AE122" s="50">
        <f>IF(W122="",0,1)</f>
        <v>0</v>
      </c>
    </row>
    <row r="123" spans="1:31" ht="14.1" customHeight="1">
      <c r="A123" s="137">
        <v>15</v>
      </c>
      <c r="B123" s="25"/>
      <c r="C123" s="49"/>
      <c r="D123" s="25"/>
      <c r="E123" s="49"/>
      <c r="F123" s="16" t="str">
        <f t="shared" si="16"/>
        <v>Мектеп</v>
      </c>
      <c r="G123" s="16"/>
      <c r="H123" s="25" t="s">
        <v>4</v>
      </c>
      <c r="I123" s="226"/>
      <c r="J123" s="50">
        <f t="shared" si="17"/>
        <v>0</v>
      </c>
      <c r="K123" s="50"/>
      <c r="L123" s="136">
        <v>15</v>
      </c>
      <c r="M123" s="16"/>
      <c r="N123" s="49"/>
      <c r="O123" s="24"/>
      <c r="P123" s="16"/>
      <c r="Q123" s="16" t="str">
        <f t="shared" si="18"/>
        <v>Мектеп</v>
      </c>
      <c r="R123" s="16"/>
      <c r="S123" s="16"/>
      <c r="T123" s="226"/>
      <c r="U123" s="50">
        <f t="shared" si="19"/>
        <v>0</v>
      </c>
      <c r="W123" s="126" t="str">
        <f>IF(X123=движ!D160,".","Девочки не правильно")</f>
        <v>.</v>
      </c>
      <c r="X123" s="126">
        <f>SUMIF(X118:X122,"Қ",AE118:AE122)</f>
        <v>0</v>
      </c>
      <c r="Z123" s="86">
        <f>IF(AE117=движ!C160,,"Число прибывших уч-ся не соттветствует движению")</f>
        <v>0</v>
      </c>
      <c r="AA123" s="86"/>
      <c r="AB123" s="86"/>
      <c r="AE123" s="98"/>
    </row>
    <row r="124" spans="1:31" ht="14.1" customHeight="1">
      <c r="A124" s="136">
        <v>16</v>
      </c>
      <c r="B124" s="23"/>
      <c r="C124" s="49"/>
      <c r="D124" s="23"/>
      <c r="E124" s="49"/>
      <c r="F124" s="16" t="str">
        <f t="shared" si="16"/>
        <v>Мектеп</v>
      </c>
      <c r="G124" s="16"/>
      <c r="H124" s="23" t="s">
        <v>4</v>
      </c>
      <c r="I124" s="226"/>
      <c r="J124" s="50">
        <f t="shared" si="17"/>
        <v>0</v>
      </c>
      <c r="K124" s="50"/>
      <c r="L124" s="136">
        <v>16</v>
      </c>
      <c r="M124" s="16"/>
      <c r="N124" s="49"/>
      <c r="O124" s="24"/>
      <c r="P124" s="16"/>
      <c r="Q124" s="16" t="str">
        <f t="shared" si="18"/>
        <v>Мектеп</v>
      </c>
      <c r="R124" s="16"/>
      <c r="S124" s="16"/>
      <c r="T124" s="226"/>
      <c r="U124" s="50">
        <f t="shared" si="19"/>
        <v>0</v>
      </c>
      <c r="V124" s="3" t="s">
        <v>109</v>
      </c>
      <c r="AE124" s="98"/>
    </row>
    <row r="125" spans="1:31" ht="14.1" customHeight="1">
      <c r="A125" s="137">
        <v>17</v>
      </c>
      <c r="B125" s="25"/>
      <c r="C125" s="49"/>
      <c r="D125" s="25"/>
      <c r="E125" s="49"/>
      <c r="F125" s="16" t="str">
        <f t="shared" si="16"/>
        <v>Мектеп</v>
      </c>
      <c r="G125" s="16"/>
      <c r="H125" s="25" t="s">
        <v>4</v>
      </c>
      <c r="I125" s="226"/>
      <c r="J125" s="50">
        <f t="shared" si="17"/>
        <v>0</v>
      </c>
      <c r="K125" s="50"/>
      <c r="L125" s="136">
        <v>17</v>
      </c>
      <c r="M125" s="16"/>
      <c r="N125" s="49"/>
      <c r="O125" s="24"/>
      <c r="P125" s="16"/>
      <c r="Q125" s="16" t="str">
        <f t="shared" si="18"/>
        <v>Мектеп</v>
      </c>
      <c r="R125" s="16"/>
      <c r="S125" s="16"/>
      <c r="T125" s="226"/>
      <c r="U125" s="50">
        <f t="shared" si="19"/>
        <v>0</v>
      </c>
      <c r="V125" s="4" t="s">
        <v>7</v>
      </c>
      <c r="AE125" s="98"/>
    </row>
    <row r="126" spans="1:31" ht="14.1" customHeight="1">
      <c r="A126" s="137">
        <v>18</v>
      </c>
      <c r="B126" s="25"/>
      <c r="C126" s="49"/>
      <c r="D126" s="25"/>
      <c r="E126" s="49"/>
      <c r="F126" s="16" t="str">
        <f t="shared" si="16"/>
        <v>Мектеп</v>
      </c>
      <c r="G126" s="16"/>
      <c r="H126" s="25" t="s">
        <v>4</v>
      </c>
      <c r="I126" s="226"/>
      <c r="J126" s="50">
        <f t="shared" si="17"/>
        <v>0</v>
      </c>
      <c r="K126" s="50"/>
      <c r="L126" s="136">
        <v>18</v>
      </c>
      <c r="M126" s="16"/>
      <c r="N126" s="49"/>
      <c r="O126" s="24"/>
      <c r="P126" s="16"/>
      <c r="Q126" s="16" t="str">
        <f t="shared" si="18"/>
        <v>Мектеп</v>
      </c>
      <c r="R126" s="16"/>
      <c r="S126" s="16"/>
      <c r="T126" s="226"/>
      <c r="U126" s="50">
        <f t="shared" si="19"/>
        <v>0</v>
      </c>
      <c r="V126" s="219" t="s">
        <v>2</v>
      </c>
      <c r="W126" s="231" t="s">
        <v>3</v>
      </c>
      <c r="X126" s="219" t="s">
        <v>179</v>
      </c>
      <c r="Y126" s="219" t="s">
        <v>207</v>
      </c>
      <c r="Z126" s="219" t="s">
        <v>182</v>
      </c>
      <c r="AA126" s="219" t="s">
        <v>176</v>
      </c>
      <c r="AB126" s="219" t="s">
        <v>213</v>
      </c>
      <c r="AC126" s="231" t="s">
        <v>5</v>
      </c>
      <c r="AD126" s="221" t="s">
        <v>183</v>
      </c>
      <c r="AE126" s="98">
        <f>SUM(AE127:AE131)</f>
        <v>0</v>
      </c>
    </row>
    <row r="127" spans="1:31" ht="14.1" customHeight="1">
      <c r="A127" s="137">
        <v>19</v>
      </c>
      <c r="B127" s="23"/>
      <c r="C127" s="49"/>
      <c r="D127" s="23"/>
      <c r="E127" s="49"/>
      <c r="F127" s="16" t="str">
        <f t="shared" si="16"/>
        <v>Мектеп</v>
      </c>
      <c r="G127" s="16"/>
      <c r="H127" s="23" t="s">
        <v>4</v>
      </c>
      <c r="I127" s="226"/>
      <c r="J127" s="50">
        <f t="shared" si="17"/>
        <v>0</v>
      </c>
      <c r="K127" s="50"/>
      <c r="L127" s="136">
        <v>19</v>
      </c>
      <c r="M127" s="16"/>
      <c r="N127" s="49"/>
      <c r="O127" s="24"/>
      <c r="P127" s="16"/>
      <c r="Q127" s="16" t="str">
        <f t="shared" si="18"/>
        <v>Мектеп</v>
      </c>
      <c r="R127" s="16"/>
      <c r="S127" s="16"/>
      <c r="T127" s="226"/>
      <c r="U127" s="50">
        <f t="shared" si="19"/>
        <v>0</v>
      </c>
      <c r="V127" s="136">
        <v>1</v>
      </c>
      <c r="W127" s="16"/>
      <c r="X127" s="49"/>
      <c r="Y127" s="16"/>
      <c r="Z127" s="16"/>
      <c r="AA127" s="16" t="str">
        <f>+$A$1</f>
        <v>Мектеп</v>
      </c>
      <c r="AB127" s="16"/>
      <c r="AC127" s="16"/>
      <c r="AD127" s="226"/>
      <c r="AE127" s="50">
        <f>IF(W127="",0,1)</f>
        <v>0</v>
      </c>
    </row>
    <row r="128" spans="1:31" ht="14.1" customHeight="1">
      <c r="A128" s="136">
        <v>20</v>
      </c>
      <c r="B128" s="25"/>
      <c r="C128" s="49"/>
      <c r="D128" s="25"/>
      <c r="E128" s="49"/>
      <c r="F128" s="16" t="str">
        <f t="shared" si="16"/>
        <v>Мектеп</v>
      </c>
      <c r="G128" s="16"/>
      <c r="H128" s="25" t="s">
        <v>4</v>
      </c>
      <c r="I128" s="226"/>
      <c r="J128" s="50">
        <f t="shared" si="17"/>
        <v>0</v>
      </c>
      <c r="K128" s="50"/>
      <c r="L128" s="136">
        <v>20</v>
      </c>
      <c r="M128" s="16"/>
      <c r="N128" s="49"/>
      <c r="O128" s="24"/>
      <c r="P128" s="16"/>
      <c r="Q128" s="16" t="str">
        <f t="shared" si="18"/>
        <v>Мектеп</v>
      </c>
      <c r="R128" s="16"/>
      <c r="S128" s="16"/>
      <c r="T128" s="226"/>
      <c r="U128" s="50">
        <f t="shared" si="19"/>
        <v>0</v>
      </c>
      <c r="V128" s="137">
        <v>2</v>
      </c>
      <c r="W128" s="49"/>
      <c r="X128" s="49"/>
      <c r="Y128" s="49"/>
      <c r="Z128" s="49"/>
      <c r="AA128" s="16" t="str">
        <f>+$A$1</f>
        <v>Мектеп</v>
      </c>
      <c r="AB128" s="49"/>
      <c r="AC128" s="49"/>
      <c r="AD128" s="226"/>
      <c r="AE128" s="50">
        <f>IF(W128="",0,1)</f>
        <v>0</v>
      </c>
    </row>
    <row r="129" spans="1:31" ht="14.1" customHeight="1">
      <c r="A129" s="137">
        <v>21</v>
      </c>
      <c r="B129" s="25"/>
      <c r="C129" s="49"/>
      <c r="D129" s="25"/>
      <c r="E129" s="49"/>
      <c r="F129" s="16" t="str">
        <f t="shared" si="16"/>
        <v>Мектеп</v>
      </c>
      <c r="G129" s="16"/>
      <c r="H129" s="25" t="s">
        <v>4</v>
      </c>
      <c r="I129" s="226"/>
      <c r="J129" s="50">
        <f t="shared" si="17"/>
        <v>0</v>
      </c>
      <c r="K129" s="50"/>
      <c r="M129" s="126" t="str">
        <f>IF(N129=движ!D154,".","Девочки не правильно")</f>
        <v>.</v>
      </c>
      <c r="N129" s="126">
        <f>SUMIF(N109:N128,"Қ",U109:U128)</f>
        <v>0</v>
      </c>
      <c r="P129" s="86">
        <f>IF(U108=движ!C154,,"Число прибывших уч-ся не соттветствует движению")</f>
        <v>0</v>
      </c>
      <c r="Q129" s="86"/>
      <c r="R129" s="86"/>
      <c r="U129" s="98"/>
      <c r="V129" s="137">
        <v>3</v>
      </c>
      <c r="W129" s="49"/>
      <c r="X129" s="49"/>
      <c r="Y129" s="49"/>
      <c r="Z129" s="49"/>
      <c r="AA129" s="16" t="str">
        <f>+$A$1</f>
        <v>Мектеп</v>
      </c>
      <c r="AB129" s="49"/>
      <c r="AC129" s="49"/>
      <c r="AD129" s="226"/>
      <c r="AE129" s="50">
        <f>IF(W129="",0,1)</f>
        <v>0</v>
      </c>
    </row>
    <row r="130" spans="1:31" ht="14.1" customHeight="1">
      <c r="A130" s="137">
        <v>22</v>
      </c>
      <c r="B130" s="23"/>
      <c r="C130" s="49"/>
      <c r="D130" s="23"/>
      <c r="E130" s="49"/>
      <c r="F130" s="16" t="str">
        <f t="shared" si="16"/>
        <v>Мектеп</v>
      </c>
      <c r="G130" s="16"/>
      <c r="H130" s="23" t="s">
        <v>4</v>
      </c>
      <c r="I130" s="226"/>
      <c r="J130" s="50">
        <f t="shared" si="17"/>
        <v>0</v>
      </c>
      <c r="K130" s="50"/>
      <c r="L130" s="3" t="s">
        <v>105</v>
      </c>
      <c r="U130" s="98"/>
      <c r="V130" s="137">
        <v>4</v>
      </c>
      <c r="W130" s="49"/>
      <c r="X130" s="49"/>
      <c r="Y130" s="49"/>
      <c r="Z130" s="49"/>
      <c r="AA130" s="16" t="str">
        <f>+$A$1</f>
        <v>Мектеп</v>
      </c>
      <c r="AB130" s="49"/>
      <c r="AC130" s="49"/>
      <c r="AD130" s="226"/>
      <c r="AE130" s="50">
        <f>IF(W130="",0,1)</f>
        <v>0</v>
      </c>
    </row>
    <row r="131" spans="1:31" ht="14.1" customHeight="1">
      <c r="A131" s="137">
        <v>23</v>
      </c>
      <c r="B131" s="25"/>
      <c r="C131" s="49"/>
      <c r="D131" s="25"/>
      <c r="E131" s="49"/>
      <c r="F131" s="16" t="str">
        <f t="shared" si="16"/>
        <v>Мектеп</v>
      </c>
      <c r="G131" s="16"/>
      <c r="H131" s="25" t="s">
        <v>4</v>
      </c>
      <c r="I131" s="226"/>
      <c r="J131" s="50">
        <f t="shared" si="17"/>
        <v>0</v>
      </c>
      <c r="K131" s="50"/>
      <c r="L131" s="4" t="s">
        <v>1</v>
      </c>
      <c r="U131" s="98"/>
      <c r="V131" s="137">
        <v>5</v>
      </c>
      <c r="W131" s="49"/>
      <c r="X131" s="49"/>
      <c r="Y131" s="49"/>
      <c r="Z131" s="49"/>
      <c r="AA131" s="16" t="str">
        <f>+$A$1</f>
        <v>Мектеп</v>
      </c>
      <c r="AB131" s="49"/>
      <c r="AC131" s="49"/>
      <c r="AD131" s="226"/>
      <c r="AE131" s="50">
        <f>IF(W131="",0,1)</f>
        <v>0</v>
      </c>
    </row>
    <row r="132" spans="1:31" ht="14.1" customHeight="1">
      <c r="A132" s="136">
        <v>24</v>
      </c>
      <c r="B132" s="25"/>
      <c r="C132" s="49"/>
      <c r="D132" s="25"/>
      <c r="E132" s="49"/>
      <c r="F132" s="16" t="str">
        <f t="shared" si="16"/>
        <v>Мектеп</v>
      </c>
      <c r="G132" s="16"/>
      <c r="H132" s="25" t="s">
        <v>4</v>
      </c>
      <c r="I132" s="226"/>
      <c r="J132" s="50">
        <f t="shared" si="17"/>
        <v>0</v>
      </c>
      <c r="K132" s="50"/>
      <c r="L132" s="230" t="s">
        <v>2</v>
      </c>
      <c r="M132" s="230" t="s">
        <v>3</v>
      </c>
      <c r="N132" s="223" t="s">
        <v>179</v>
      </c>
      <c r="O132" s="223" t="s">
        <v>207</v>
      </c>
      <c r="P132" s="223" t="s">
        <v>182</v>
      </c>
      <c r="Q132" s="223" t="s">
        <v>176</v>
      </c>
      <c r="R132" s="223" t="s">
        <v>213</v>
      </c>
      <c r="S132" s="219" t="s">
        <v>208</v>
      </c>
      <c r="T132" s="229" t="s">
        <v>183</v>
      </c>
      <c r="U132" s="98">
        <f>SUM(U133:U142)</f>
        <v>0</v>
      </c>
      <c r="V132" s="3"/>
      <c r="W132" s="126" t="str">
        <f>IF(X132=движ!D157,".","Девочки не правильно")</f>
        <v>.</v>
      </c>
      <c r="X132" s="126">
        <f>SUMIF(X127:X131,"Қ",AE127:AE131)</f>
        <v>0</v>
      </c>
      <c r="Z132" s="86">
        <f>IF(AE126=движ!C157,,"Число прибывших уч-ся не соттветствует движению")</f>
        <v>0</v>
      </c>
      <c r="AA132" s="86"/>
      <c r="AB132" s="86"/>
      <c r="AE132" s="97"/>
    </row>
    <row r="133" spans="1:31" ht="14.1" customHeight="1">
      <c r="A133" s="137">
        <v>25</v>
      </c>
      <c r="B133" s="23"/>
      <c r="C133" s="49"/>
      <c r="D133" s="23"/>
      <c r="E133" s="49"/>
      <c r="F133" s="16" t="str">
        <f t="shared" si="16"/>
        <v>Мектеп</v>
      </c>
      <c r="G133" s="16"/>
      <c r="H133" s="23" t="s">
        <v>4</v>
      </c>
      <c r="I133" s="226"/>
      <c r="J133" s="50">
        <f t="shared" si="17"/>
        <v>0</v>
      </c>
      <c r="K133" s="50"/>
      <c r="L133" s="136">
        <v>1</v>
      </c>
      <c r="M133" s="16"/>
      <c r="N133" s="49"/>
      <c r="O133" s="24"/>
      <c r="P133" s="16"/>
      <c r="Q133" s="16" t="str">
        <f t="shared" ref="Q133:Q142" si="20">+$A$1</f>
        <v>Мектеп</v>
      </c>
      <c r="R133" s="16"/>
      <c r="S133" s="16"/>
      <c r="T133" s="226"/>
      <c r="U133" s="50">
        <f t="shared" ref="U133:U142" si="21">IF(M133="",0,1)</f>
        <v>0</v>
      </c>
      <c r="V133" s="3" t="s">
        <v>108</v>
      </c>
      <c r="Y133" s="79"/>
      <c r="AE133" s="98"/>
    </row>
    <row r="134" spans="1:31" ht="14.1" customHeight="1">
      <c r="A134" s="137">
        <v>26</v>
      </c>
      <c r="B134" s="25"/>
      <c r="C134" s="49"/>
      <c r="D134" s="25"/>
      <c r="E134" s="49"/>
      <c r="F134" s="16" t="str">
        <f t="shared" si="16"/>
        <v>Мектеп</v>
      </c>
      <c r="G134" s="16"/>
      <c r="H134" s="25" t="s">
        <v>4</v>
      </c>
      <c r="I134" s="226"/>
      <c r="J134" s="50">
        <f t="shared" si="17"/>
        <v>0</v>
      </c>
      <c r="K134" s="50"/>
      <c r="L134" s="137">
        <v>2</v>
      </c>
      <c r="M134" s="16"/>
      <c r="N134" s="49"/>
      <c r="O134" s="26"/>
      <c r="P134" s="16"/>
      <c r="Q134" s="16" t="str">
        <f t="shared" si="20"/>
        <v>Мектеп</v>
      </c>
      <c r="R134" s="16"/>
      <c r="S134" s="16"/>
      <c r="T134" s="226"/>
      <c r="U134" s="50">
        <f t="shared" si="21"/>
        <v>0</v>
      </c>
      <c r="V134" s="4" t="s">
        <v>1</v>
      </c>
      <c r="Y134" s="79"/>
      <c r="AE134" s="98"/>
    </row>
    <row r="135" spans="1:31" ht="14.1" customHeight="1">
      <c r="A135" s="137">
        <v>27</v>
      </c>
      <c r="B135" s="25"/>
      <c r="C135" s="49"/>
      <c r="D135" s="25"/>
      <c r="E135" s="49"/>
      <c r="F135" s="16" t="str">
        <f t="shared" si="16"/>
        <v>Мектеп</v>
      </c>
      <c r="G135" s="16"/>
      <c r="H135" s="25" t="s">
        <v>4</v>
      </c>
      <c r="I135" s="226"/>
      <c r="J135" s="50">
        <f t="shared" si="17"/>
        <v>0</v>
      </c>
      <c r="K135" s="50"/>
      <c r="L135" s="137">
        <v>3</v>
      </c>
      <c r="M135" s="16"/>
      <c r="N135" s="49"/>
      <c r="O135" s="26"/>
      <c r="P135" s="49"/>
      <c r="Q135" s="16" t="str">
        <f t="shared" si="20"/>
        <v>Мектеп</v>
      </c>
      <c r="R135" s="16"/>
      <c r="S135" s="16"/>
      <c r="T135" s="226"/>
      <c r="U135" s="50">
        <f t="shared" si="21"/>
        <v>0</v>
      </c>
      <c r="V135" s="219" t="s">
        <v>2</v>
      </c>
      <c r="W135" s="231" t="s">
        <v>3</v>
      </c>
      <c r="X135" s="219" t="s">
        <v>179</v>
      </c>
      <c r="Y135" s="219" t="s">
        <v>207</v>
      </c>
      <c r="Z135" s="219" t="s">
        <v>182</v>
      </c>
      <c r="AA135" s="219" t="s">
        <v>176</v>
      </c>
      <c r="AB135" s="219" t="s">
        <v>213</v>
      </c>
      <c r="AC135" s="231" t="s">
        <v>5</v>
      </c>
      <c r="AD135" s="221" t="s">
        <v>183</v>
      </c>
      <c r="AE135" s="98">
        <f>SUM(AE136:AE141)</f>
        <v>0</v>
      </c>
    </row>
    <row r="136" spans="1:31" ht="14.1" customHeight="1">
      <c r="A136" s="136">
        <v>28</v>
      </c>
      <c r="B136" s="23"/>
      <c r="C136" s="49"/>
      <c r="D136" s="23"/>
      <c r="E136" s="49"/>
      <c r="F136" s="16" t="str">
        <f t="shared" si="16"/>
        <v>Мектеп</v>
      </c>
      <c r="G136" s="16"/>
      <c r="H136" s="23" t="s">
        <v>4</v>
      </c>
      <c r="I136" s="226"/>
      <c r="J136" s="50">
        <f t="shared" si="17"/>
        <v>0</v>
      </c>
      <c r="K136" s="50"/>
      <c r="L136" s="137">
        <v>4</v>
      </c>
      <c r="M136" s="49"/>
      <c r="N136" s="49"/>
      <c r="O136" s="26"/>
      <c r="P136" s="49"/>
      <c r="Q136" s="16" t="str">
        <f t="shared" si="20"/>
        <v>Мектеп</v>
      </c>
      <c r="R136" s="49"/>
      <c r="S136" s="16"/>
      <c r="T136" s="226"/>
      <c r="U136" s="50">
        <f t="shared" si="21"/>
        <v>0</v>
      </c>
      <c r="V136" s="140">
        <v>1</v>
      </c>
      <c r="W136" s="128"/>
      <c r="X136" s="49"/>
      <c r="Y136" s="129"/>
      <c r="Z136" s="128"/>
      <c r="AA136" s="16" t="str">
        <f t="shared" ref="AA136:AA141" si="22">+$A$1</f>
        <v>Мектеп</v>
      </c>
      <c r="AB136" s="128"/>
      <c r="AC136" s="128"/>
      <c r="AD136" s="226"/>
      <c r="AE136" s="50">
        <f t="shared" ref="AE136:AE141" si="23">IF(W136="",0,1)</f>
        <v>0</v>
      </c>
    </row>
    <row r="137" spans="1:31" ht="14.1" customHeight="1">
      <c r="A137" s="137">
        <v>29</v>
      </c>
      <c r="B137" s="25"/>
      <c r="C137" s="49"/>
      <c r="D137" s="25"/>
      <c r="E137" s="49"/>
      <c r="F137" s="16" t="str">
        <f t="shared" si="16"/>
        <v>Мектеп</v>
      </c>
      <c r="G137" s="16"/>
      <c r="H137" s="25" t="s">
        <v>4</v>
      </c>
      <c r="I137" s="226"/>
      <c r="J137" s="50">
        <f t="shared" si="17"/>
        <v>0</v>
      </c>
      <c r="K137" s="50"/>
      <c r="L137" s="137">
        <v>5</v>
      </c>
      <c r="M137" s="16"/>
      <c r="N137" s="49"/>
      <c r="O137" s="26"/>
      <c r="P137" s="16"/>
      <c r="Q137" s="16" t="str">
        <f t="shared" si="20"/>
        <v>Мектеп</v>
      </c>
      <c r="R137" s="16"/>
      <c r="S137" s="16"/>
      <c r="T137" s="226"/>
      <c r="U137" s="50">
        <f t="shared" si="21"/>
        <v>0</v>
      </c>
      <c r="V137" s="154">
        <v>2</v>
      </c>
      <c r="W137" s="51"/>
      <c r="X137" s="49"/>
      <c r="Y137" s="52"/>
      <c r="Z137" s="51"/>
      <c r="AA137" s="16" t="str">
        <f t="shared" si="22"/>
        <v>Мектеп</v>
      </c>
      <c r="AB137" s="51"/>
      <c r="AC137" s="155"/>
      <c r="AD137" s="226"/>
      <c r="AE137" s="50">
        <f t="shared" si="23"/>
        <v>0</v>
      </c>
    </row>
    <row r="138" spans="1:31" ht="14.1" customHeight="1">
      <c r="A138" s="137">
        <v>30</v>
      </c>
      <c r="B138" s="25"/>
      <c r="C138" s="49"/>
      <c r="D138" s="25"/>
      <c r="E138" s="49"/>
      <c r="F138" s="16" t="str">
        <f t="shared" si="16"/>
        <v>Мектеп</v>
      </c>
      <c r="G138" s="16"/>
      <c r="H138" s="25" t="s">
        <v>4</v>
      </c>
      <c r="I138" s="226"/>
      <c r="J138" s="50">
        <f t="shared" si="17"/>
        <v>0</v>
      </c>
      <c r="K138" s="50"/>
      <c r="L138" s="136">
        <v>6</v>
      </c>
      <c r="M138" s="16"/>
      <c r="N138" s="49"/>
      <c r="O138" s="26"/>
      <c r="P138" s="16"/>
      <c r="Q138" s="16" t="str">
        <f t="shared" si="20"/>
        <v>Мектеп</v>
      </c>
      <c r="R138" s="88"/>
      <c r="S138" s="16"/>
      <c r="T138" s="226"/>
      <c r="U138" s="50">
        <f t="shared" si="21"/>
        <v>0</v>
      </c>
      <c r="V138" s="154">
        <v>3</v>
      </c>
      <c r="W138" s="51"/>
      <c r="X138" s="49"/>
      <c r="Y138" s="52"/>
      <c r="Z138" s="51"/>
      <c r="AA138" s="16" t="str">
        <f t="shared" si="22"/>
        <v>Мектеп</v>
      </c>
      <c r="AB138" s="51"/>
      <c r="AC138" s="51"/>
      <c r="AD138" s="226"/>
      <c r="AE138" s="50">
        <f t="shared" si="23"/>
        <v>0</v>
      </c>
    </row>
    <row r="139" spans="1:31" ht="14.1" customHeight="1">
      <c r="A139" s="137">
        <v>31</v>
      </c>
      <c r="B139" s="23"/>
      <c r="C139" s="49"/>
      <c r="D139" s="23"/>
      <c r="E139" s="49"/>
      <c r="F139" s="16" t="str">
        <f t="shared" si="16"/>
        <v>Мектеп</v>
      </c>
      <c r="G139" s="16"/>
      <c r="H139" s="23" t="s">
        <v>4</v>
      </c>
      <c r="I139" s="226"/>
      <c r="J139" s="50">
        <f t="shared" si="17"/>
        <v>0</v>
      </c>
      <c r="K139" s="50"/>
      <c r="L139" s="137">
        <v>7</v>
      </c>
      <c r="M139" s="49"/>
      <c r="N139" s="49"/>
      <c r="O139" s="26"/>
      <c r="P139" s="49"/>
      <c r="Q139" s="16" t="str">
        <f t="shared" si="20"/>
        <v>Мектеп</v>
      </c>
      <c r="R139" s="49"/>
      <c r="S139" s="16"/>
      <c r="T139" s="226"/>
      <c r="U139" s="50">
        <f t="shared" si="21"/>
        <v>0</v>
      </c>
      <c r="V139" s="154">
        <v>4</v>
      </c>
      <c r="W139" s="51"/>
      <c r="X139" s="49"/>
      <c r="Y139" s="52"/>
      <c r="Z139" s="51"/>
      <c r="AA139" s="16" t="str">
        <f t="shared" si="22"/>
        <v>Мектеп</v>
      </c>
      <c r="AB139" s="51"/>
      <c r="AC139" s="51"/>
      <c r="AD139" s="226"/>
      <c r="AE139" s="50">
        <f t="shared" si="23"/>
        <v>0</v>
      </c>
    </row>
    <row r="140" spans="1:31" ht="14.1" customHeight="1">
      <c r="A140" s="136">
        <v>32</v>
      </c>
      <c r="B140" s="25"/>
      <c r="C140" s="49"/>
      <c r="D140" s="25"/>
      <c r="E140" s="49"/>
      <c r="F140" s="16" t="str">
        <f t="shared" si="16"/>
        <v>Мектеп</v>
      </c>
      <c r="G140" s="16"/>
      <c r="H140" s="25" t="s">
        <v>4</v>
      </c>
      <c r="I140" s="226"/>
      <c r="J140" s="50">
        <f t="shared" si="17"/>
        <v>0</v>
      </c>
      <c r="K140" s="50"/>
      <c r="L140" s="137">
        <v>8</v>
      </c>
      <c r="M140" s="49"/>
      <c r="N140" s="49"/>
      <c r="O140" s="26"/>
      <c r="P140" s="49"/>
      <c r="Q140" s="16" t="str">
        <f t="shared" si="20"/>
        <v>Мектеп</v>
      </c>
      <c r="R140" s="49"/>
      <c r="S140" s="16"/>
      <c r="T140" s="226"/>
      <c r="U140" s="50">
        <f t="shared" si="21"/>
        <v>0</v>
      </c>
      <c r="V140" s="154">
        <v>5</v>
      </c>
      <c r="W140" s="51"/>
      <c r="X140" s="49"/>
      <c r="Y140" s="52"/>
      <c r="Z140" s="51"/>
      <c r="AA140" s="16" t="str">
        <f t="shared" si="22"/>
        <v>Мектеп</v>
      </c>
      <c r="AB140" s="51"/>
      <c r="AC140" s="51"/>
      <c r="AD140" s="226"/>
      <c r="AE140" s="50">
        <f t="shared" si="23"/>
        <v>0</v>
      </c>
    </row>
    <row r="141" spans="1:31" ht="14.1" customHeight="1">
      <c r="A141" s="137">
        <v>33</v>
      </c>
      <c r="B141" s="25"/>
      <c r="C141" s="49"/>
      <c r="D141" s="25"/>
      <c r="E141" s="49"/>
      <c r="F141" s="16" t="str">
        <f t="shared" si="16"/>
        <v>Мектеп</v>
      </c>
      <c r="G141" s="16"/>
      <c r="H141" s="25" t="s">
        <v>4</v>
      </c>
      <c r="I141" s="226"/>
      <c r="J141" s="50">
        <f t="shared" si="17"/>
        <v>0</v>
      </c>
      <c r="K141" s="50"/>
      <c r="L141" s="137">
        <v>9</v>
      </c>
      <c r="M141" s="49"/>
      <c r="N141" s="49"/>
      <c r="O141" s="26"/>
      <c r="P141" s="49"/>
      <c r="Q141" s="16" t="str">
        <f t="shared" si="20"/>
        <v>Мектеп</v>
      </c>
      <c r="R141" s="49"/>
      <c r="S141" s="16"/>
      <c r="T141" s="226"/>
      <c r="U141" s="50">
        <f t="shared" si="21"/>
        <v>0</v>
      </c>
      <c r="V141" s="154">
        <v>6</v>
      </c>
      <c r="W141" s="51"/>
      <c r="X141" s="49"/>
      <c r="Y141" s="52"/>
      <c r="Z141" s="51"/>
      <c r="AA141" s="16" t="str">
        <f t="shared" si="22"/>
        <v>Мектеп</v>
      </c>
      <c r="AB141" s="51"/>
      <c r="AC141" s="51"/>
      <c r="AD141" s="226"/>
      <c r="AE141" s="50">
        <f t="shared" si="23"/>
        <v>0</v>
      </c>
    </row>
    <row r="142" spans="1:31" ht="14.1" customHeight="1">
      <c r="A142" s="137">
        <v>34</v>
      </c>
      <c r="B142" s="23"/>
      <c r="C142" s="49"/>
      <c r="D142" s="23"/>
      <c r="E142" s="49"/>
      <c r="F142" s="16" t="str">
        <f t="shared" si="16"/>
        <v>Мектеп</v>
      </c>
      <c r="G142" s="16"/>
      <c r="H142" s="23" t="s">
        <v>4</v>
      </c>
      <c r="I142" s="226"/>
      <c r="J142" s="50">
        <f t="shared" si="17"/>
        <v>0</v>
      </c>
      <c r="K142" s="50"/>
      <c r="L142" s="137">
        <v>10</v>
      </c>
      <c r="M142" s="49"/>
      <c r="N142" s="49"/>
      <c r="O142" s="26"/>
      <c r="P142" s="49"/>
      <c r="Q142" s="16" t="str">
        <f t="shared" si="20"/>
        <v>Мектеп</v>
      </c>
      <c r="R142" s="49"/>
      <c r="S142" s="16"/>
      <c r="T142" s="226"/>
      <c r="U142" s="50">
        <f t="shared" si="21"/>
        <v>0</v>
      </c>
      <c r="W142" s="126" t="str">
        <f>IF(X142=движ!D156,".","Девочки не правильно")</f>
        <v>.</v>
      </c>
      <c r="X142" s="126">
        <f>SUMIF(X136:X141,"Қ",AE136:AE141)</f>
        <v>0</v>
      </c>
      <c r="Y142" s="79"/>
      <c r="Z142" s="86">
        <f>IF(AE135=движ!C156,,"Число прибывших уч-ся не соттветствует движению")</f>
        <v>0</v>
      </c>
      <c r="AA142" s="86"/>
      <c r="AB142" s="86"/>
      <c r="AE142" s="98"/>
    </row>
    <row r="143" spans="1:31" ht="14.1" customHeight="1">
      <c r="A143" s="137">
        <v>35</v>
      </c>
      <c r="B143" s="25"/>
      <c r="C143" s="49"/>
      <c r="D143" s="25"/>
      <c r="E143" s="49"/>
      <c r="F143" s="16" t="str">
        <f t="shared" si="16"/>
        <v>Мектеп</v>
      </c>
      <c r="G143" s="16"/>
      <c r="H143" s="25" t="s">
        <v>4</v>
      </c>
      <c r="I143" s="226"/>
      <c r="J143" s="50">
        <f t="shared" si="17"/>
        <v>0</v>
      </c>
      <c r="K143" s="50"/>
      <c r="M143" s="126" t="str">
        <f>IF(N143=движ!D155,".","Девочки не правильно")</f>
        <v>.</v>
      </c>
      <c r="N143" s="126">
        <f>SUMIF(N133:N142,"Қ",U133:U142)</f>
        <v>0</v>
      </c>
      <c r="P143" s="86">
        <f>IF(U132=движ!C155,,"Число прибывших уч-ся не соттветствует движению")</f>
        <v>0</v>
      </c>
      <c r="Q143" s="86"/>
      <c r="R143" s="86"/>
      <c r="U143" s="98"/>
      <c r="V143" s="3" t="s">
        <v>110</v>
      </c>
      <c r="Y143" s="79"/>
      <c r="AE143" s="98"/>
    </row>
    <row r="144" spans="1:31" ht="14.1" customHeight="1">
      <c r="A144" s="136">
        <v>36</v>
      </c>
      <c r="B144" s="25"/>
      <c r="C144" s="49"/>
      <c r="D144" s="25"/>
      <c r="E144" s="49"/>
      <c r="F144" s="16" t="str">
        <f t="shared" si="16"/>
        <v>Мектеп</v>
      </c>
      <c r="G144" s="16"/>
      <c r="H144" s="25" t="s">
        <v>4</v>
      </c>
      <c r="I144" s="226"/>
      <c r="J144" s="50">
        <f t="shared" si="17"/>
        <v>0</v>
      </c>
      <c r="K144" s="50"/>
      <c r="O144" s="4"/>
      <c r="U144" s="4"/>
      <c r="V144" s="4" t="s">
        <v>1</v>
      </c>
      <c r="Y144" s="79"/>
      <c r="AE144" s="98"/>
    </row>
    <row r="145" spans="1:31" ht="14.1" customHeight="1">
      <c r="A145" s="137">
        <v>37</v>
      </c>
      <c r="B145" s="23"/>
      <c r="C145" s="49"/>
      <c r="D145" s="23"/>
      <c r="E145" s="49"/>
      <c r="F145" s="16" t="str">
        <f t="shared" si="16"/>
        <v>Мектеп</v>
      </c>
      <c r="G145" s="16"/>
      <c r="H145" s="23" t="s">
        <v>4</v>
      </c>
      <c r="I145" s="226"/>
      <c r="J145" s="50">
        <f t="shared" si="17"/>
        <v>0</v>
      </c>
      <c r="K145" s="50"/>
      <c r="O145" s="4"/>
      <c r="U145" s="4"/>
      <c r="V145" s="231" t="s">
        <v>2</v>
      </c>
      <c r="W145" s="231" t="s">
        <v>3</v>
      </c>
      <c r="X145" s="219" t="s">
        <v>179</v>
      </c>
      <c r="Y145" s="219" t="s">
        <v>207</v>
      </c>
      <c r="Z145" s="219" t="s">
        <v>182</v>
      </c>
      <c r="AA145" s="219" t="s">
        <v>176</v>
      </c>
      <c r="AB145" s="219" t="s">
        <v>213</v>
      </c>
      <c r="AC145" s="231" t="s">
        <v>6</v>
      </c>
      <c r="AD145" s="221" t="s">
        <v>183</v>
      </c>
      <c r="AE145" s="98">
        <f>SUM(AE146:AE150)</f>
        <v>0</v>
      </c>
    </row>
    <row r="146" spans="1:31" ht="14.1" customHeight="1">
      <c r="A146" s="137">
        <v>38</v>
      </c>
      <c r="B146" s="25"/>
      <c r="C146" s="49"/>
      <c r="D146" s="25"/>
      <c r="E146" s="49"/>
      <c r="F146" s="16" t="str">
        <f t="shared" si="16"/>
        <v>Мектеп</v>
      </c>
      <c r="G146" s="16"/>
      <c r="H146" s="25" t="s">
        <v>4</v>
      </c>
      <c r="I146" s="226"/>
      <c r="J146" s="50">
        <f t="shared" si="17"/>
        <v>0</v>
      </c>
      <c r="K146" s="50"/>
      <c r="O146" s="4"/>
      <c r="U146" s="4"/>
      <c r="V146" s="136">
        <v>1</v>
      </c>
      <c r="W146" s="16"/>
      <c r="X146" s="49"/>
      <c r="Y146" s="24"/>
      <c r="Z146" s="16"/>
      <c r="AA146" s="16" t="str">
        <f>+$A$1</f>
        <v>Мектеп</v>
      </c>
      <c r="AB146" s="16"/>
      <c r="AC146" s="16"/>
      <c r="AD146" s="226"/>
      <c r="AE146" s="50">
        <f>IF(W146="",0,1)</f>
        <v>0</v>
      </c>
    </row>
    <row r="147" spans="1:31" ht="14.1" customHeight="1">
      <c r="A147" s="137">
        <v>39</v>
      </c>
      <c r="B147" s="25"/>
      <c r="C147" s="49"/>
      <c r="D147" s="25"/>
      <c r="E147" s="49"/>
      <c r="F147" s="16" t="str">
        <f t="shared" si="16"/>
        <v>Мектеп</v>
      </c>
      <c r="G147" s="16"/>
      <c r="H147" s="25" t="s">
        <v>4</v>
      </c>
      <c r="I147" s="226"/>
      <c r="J147" s="50">
        <f t="shared" si="17"/>
        <v>0</v>
      </c>
      <c r="K147" s="50"/>
      <c r="O147" s="4"/>
      <c r="U147" s="4"/>
      <c r="V147" s="137">
        <v>2</v>
      </c>
      <c r="W147" s="49"/>
      <c r="X147" s="49"/>
      <c r="Y147" s="26"/>
      <c r="Z147" s="49"/>
      <c r="AA147" s="16" t="str">
        <f>+$A$1</f>
        <v>Мектеп</v>
      </c>
      <c r="AB147" s="49"/>
      <c r="AC147" s="49"/>
      <c r="AD147" s="226"/>
      <c r="AE147" s="50">
        <f>IF(W147="",0,1)</f>
        <v>0</v>
      </c>
    </row>
    <row r="148" spans="1:31" ht="14.1" customHeight="1">
      <c r="A148" s="136">
        <v>40</v>
      </c>
      <c r="B148" s="23"/>
      <c r="C148" s="49"/>
      <c r="D148" s="23"/>
      <c r="E148" s="49"/>
      <c r="F148" s="16" t="str">
        <f t="shared" si="16"/>
        <v>Мектеп</v>
      </c>
      <c r="G148" s="16"/>
      <c r="H148" s="23" t="s">
        <v>4</v>
      </c>
      <c r="I148" s="226"/>
      <c r="J148" s="50">
        <f t="shared" si="17"/>
        <v>0</v>
      </c>
      <c r="K148" s="50"/>
      <c r="O148" s="4"/>
      <c r="U148" s="4"/>
      <c r="V148" s="137">
        <v>3</v>
      </c>
      <c r="W148" s="49"/>
      <c r="X148" s="49"/>
      <c r="Y148" s="26"/>
      <c r="Z148" s="49"/>
      <c r="AA148" s="16" t="str">
        <f>+$A$1</f>
        <v>Мектеп</v>
      </c>
      <c r="AB148" s="49"/>
      <c r="AC148" s="49"/>
      <c r="AD148" s="226"/>
      <c r="AE148" s="50">
        <f>IF(W148="",0,1)</f>
        <v>0</v>
      </c>
    </row>
    <row r="149" spans="1:31" ht="14.1" customHeight="1">
      <c r="A149" s="48"/>
      <c r="B149" s="151"/>
      <c r="C149" s="92"/>
      <c r="D149" s="151"/>
      <c r="E149" s="92"/>
      <c r="F149" s="139"/>
      <c r="G149" s="139"/>
      <c r="H149" s="151"/>
      <c r="I149" s="151"/>
      <c r="J149" s="50"/>
      <c r="K149" s="50"/>
      <c r="O149" s="4"/>
      <c r="U149" s="4"/>
      <c r="V149" s="137">
        <v>4</v>
      </c>
      <c r="W149" s="49"/>
      <c r="X149" s="49"/>
      <c r="Y149" s="26"/>
      <c r="Z149" s="49"/>
      <c r="AA149" s="16" t="str">
        <f>+$A$1</f>
        <v>Мектеп</v>
      </c>
      <c r="AB149" s="49"/>
      <c r="AC149" s="49"/>
      <c r="AD149" s="226"/>
      <c r="AE149" s="50">
        <f>IF(W149="",0,1)</f>
        <v>0</v>
      </c>
    </row>
    <row r="150" spans="1:31" ht="14.1" customHeight="1">
      <c r="B150" s="126"/>
      <c r="C150" s="126">
        <f>SUMIF(C109:C148,"Қ",J109:J148)</f>
        <v>0</v>
      </c>
      <c r="E150" s="86">
        <f>IF(J108=движ!C153,,"Число прибывших уч-ся не соттветствует движению")</f>
        <v>0</v>
      </c>
      <c r="F150" s="86"/>
      <c r="G150" s="86"/>
      <c r="O150" s="4"/>
      <c r="U150" s="4"/>
      <c r="V150" s="137">
        <v>5</v>
      </c>
      <c r="W150" s="49"/>
      <c r="X150" s="49"/>
      <c r="Y150" s="26"/>
      <c r="Z150" s="49"/>
      <c r="AA150" s="16" t="str">
        <f>+$A$1</f>
        <v>Мектеп</v>
      </c>
      <c r="AB150" s="49"/>
      <c r="AC150" s="49"/>
      <c r="AD150" s="226"/>
      <c r="AE150" s="50">
        <f>IF(W150="",0,1)</f>
        <v>0</v>
      </c>
    </row>
    <row r="151" spans="1:31" ht="14.1" customHeight="1">
      <c r="B151" s="126">
        <f>IF(C150=движ!D153,,"Число девочек не соттветствует движению")</f>
        <v>0</v>
      </c>
      <c r="C151" s="127"/>
      <c r="O151" s="4"/>
      <c r="U151" s="4"/>
      <c r="V151" s="48"/>
      <c r="W151" s="126" t="str">
        <f>IF(X151=движ!D158,".","Девочки не правильно")</f>
        <v>.</v>
      </c>
      <c r="X151" s="126">
        <f>SUMIF(X146:X150,"Қ",AE146:AE150)</f>
        <v>0</v>
      </c>
      <c r="Y151" s="95"/>
      <c r="Z151" s="86">
        <f>IF(AE145=движ!C158,,"Число прибывших уч-ся не соттветствует движению")</f>
        <v>0</v>
      </c>
      <c r="AA151" s="86"/>
      <c r="AB151" s="86"/>
      <c r="AC151" s="92"/>
      <c r="AD151" s="92"/>
      <c r="AE151" s="50"/>
    </row>
    <row r="152" spans="1:31" ht="14.1" customHeight="1">
      <c r="O152" s="4"/>
      <c r="U152" s="4"/>
      <c r="AE152" s="97"/>
    </row>
    <row r="153" spans="1:31" ht="14.1" customHeight="1">
      <c r="O153" s="4"/>
      <c r="U153" s="4"/>
      <c r="AE153" s="97"/>
    </row>
    <row r="154" spans="1:31" ht="14.1" customHeight="1">
      <c r="O154" s="4"/>
      <c r="U154" s="4"/>
      <c r="AE154" s="97"/>
    </row>
    <row r="155" spans="1:31" ht="14.1" customHeight="1">
      <c r="A155" s="90" t="s">
        <v>9</v>
      </c>
      <c r="E155" s="91" t="s">
        <v>10</v>
      </c>
      <c r="F155" s="91"/>
      <c r="G155" s="91"/>
      <c r="L155" s="90" t="s">
        <v>9</v>
      </c>
      <c r="O155" s="4"/>
      <c r="U155" s="4"/>
      <c r="V155" s="90" t="s">
        <v>9</v>
      </c>
      <c r="AE155" s="97"/>
    </row>
    <row r="156" spans="1:31" s="3" customFormat="1">
      <c r="A156" s="53" t="str">
        <f>+движ!$A$1</f>
        <v>Мектеп</v>
      </c>
      <c r="B156" s="53"/>
      <c r="C156" s="53"/>
      <c r="D156" s="54"/>
      <c r="E156" s="55" t="s">
        <v>36</v>
      </c>
      <c r="F156" s="55"/>
      <c r="G156" s="55"/>
      <c r="H156" s="55" t="s">
        <v>219</v>
      </c>
      <c r="I156" s="55"/>
      <c r="J156" s="53"/>
      <c r="K156" s="53"/>
      <c r="L156" s="53" t="str">
        <f>+движ!$A$1</f>
        <v>Мектеп</v>
      </c>
      <c r="M156" s="53"/>
      <c r="N156" s="53"/>
      <c r="O156" s="54"/>
      <c r="P156" s="55" t="s">
        <v>36</v>
      </c>
      <c r="Q156" s="55"/>
      <c r="R156" s="55"/>
      <c r="S156" s="55" t="s">
        <v>219</v>
      </c>
      <c r="T156" s="194"/>
      <c r="U156" s="53"/>
      <c r="V156" s="53" t="str">
        <f>+движ!$A$1</f>
        <v>Мектеп</v>
      </c>
      <c r="W156" s="53"/>
      <c r="X156" s="53"/>
      <c r="Y156" s="54"/>
      <c r="Z156" s="55" t="s">
        <v>36</v>
      </c>
      <c r="AA156" s="55"/>
      <c r="AB156" s="55"/>
      <c r="AC156" s="55" t="s">
        <v>219</v>
      </c>
      <c r="AD156" s="55"/>
      <c r="AE156" s="53"/>
    </row>
    <row r="157" spans="1:31">
      <c r="A157" s="3" t="s">
        <v>8</v>
      </c>
    </row>
    <row r="158" spans="1:31">
      <c r="A158" s="3" t="s">
        <v>103</v>
      </c>
      <c r="J158" s="97"/>
      <c r="K158" s="97"/>
      <c r="L158" s="3" t="s">
        <v>104</v>
      </c>
      <c r="V158" s="3" t="s">
        <v>106</v>
      </c>
      <c r="AE158" s="98"/>
    </row>
    <row r="159" spans="1:31" ht="12" customHeight="1">
      <c r="A159" s="4" t="s">
        <v>1</v>
      </c>
      <c r="D159" s="99">
        <f>J160+U160+U184+AE187+AE197+AE160+AE169+AE178</f>
        <v>0</v>
      </c>
      <c r="J159" s="97"/>
      <c r="K159" s="97"/>
      <c r="L159" s="4" t="s">
        <v>1</v>
      </c>
      <c r="U159" s="97"/>
      <c r="V159" s="4" t="s">
        <v>1</v>
      </c>
      <c r="AE159" s="98"/>
    </row>
    <row r="160" spans="1:31" ht="21" customHeight="1">
      <c r="A160" s="219" t="s">
        <v>2</v>
      </c>
      <c r="B160" s="219" t="s">
        <v>3</v>
      </c>
      <c r="C160" s="219" t="s">
        <v>179</v>
      </c>
      <c r="D160" s="220" t="s">
        <v>207</v>
      </c>
      <c r="E160" s="219" t="s">
        <v>182</v>
      </c>
      <c r="F160" s="219" t="s">
        <v>176</v>
      </c>
      <c r="G160" s="219" t="s">
        <v>213</v>
      </c>
      <c r="H160" s="219" t="s">
        <v>4</v>
      </c>
      <c r="I160" s="221" t="s">
        <v>183</v>
      </c>
      <c r="J160" s="98">
        <f>SUM(J161:J200)</f>
        <v>0</v>
      </c>
      <c r="K160" s="98"/>
      <c r="L160" s="219" t="s">
        <v>2</v>
      </c>
      <c r="M160" s="219" t="s">
        <v>3</v>
      </c>
      <c r="N160" s="219" t="s">
        <v>179</v>
      </c>
      <c r="O160" s="219" t="s">
        <v>207</v>
      </c>
      <c r="P160" s="219" t="s">
        <v>182</v>
      </c>
      <c r="Q160" s="219" t="s">
        <v>176</v>
      </c>
      <c r="R160" s="219" t="s">
        <v>213</v>
      </c>
      <c r="S160" s="219" t="s">
        <v>209</v>
      </c>
      <c r="T160" s="224" t="s">
        <v>183</v>
      </c>
      <c r="U160" s="98">
        <f>SUM(U161:U180)</f>
        <v>0</v>
      </c>
      <c r="V160" s="219" t="s">
        <v>2</v>
      </c>
      <c r="W160" s="219" t="s">
        <v>3</v>
      </c>
      <c r="X160" s="219" t="s">
        <v>179</v>
      </c>
      <c r="Y160" s="219" t="s">
        <v>207</v>
      </c>
      <c r="Z160" s="220" t="s">
        <v>212</v>
      </c>
      <c r="AA160" s="219" t="s">
        <v>176</v>
      </c>
      <c r="AB160" s="219" t="s">
        <v>213</v>
      </c>
      <c r="AC160" s="219" t="s">
        <v>6</v>
      </c>
      <c r="AD160" s="224" t="s">
        <v>183</v>
      </c>
      <c r="AE160" s="98">
        <f>SUM(AE161:AE165)</f>
        <v>0</v>
      </c>
    </row>
    <row r="161" spans="1:31" ht="14.1" customHeight="1">
      <c r="A161" s="136">
        <v>1</v>
      </c>
      <c r="B161" s="23"/>
      <c r="C161" s="49"/>
      <c r="D161" s="23"/>
      <c r="E161" s="49"/>
      <c r="F161" s="16" t="str">
        <f>+$A$1</f>
        <v>Мектеп</v>
      </c>
      <c r="G161" s="16"/>
      <c r="H161" s="16" t="s">
        <v>4</v>
      </c>
      <c r="I161" s="226"/>
      <c r="J161" s="50">
        <f>IF(B161="",0,1)</f>
        <v>0</v>
      </c>
      <c r="K161" s="143">
        <f>COUNTIF(прибыл!D161:D200,1)+COUNTIF(прибыл!O161:O180,1)+COUNTIF(прибыл!O185:O194,1)+COUNTIF(прибыл!Y161:Y165,1)+COUNTIF(прибыл!Y170:Y174,1)+COUNTIF(прибыл!Y179:Y183,1)+COUNTIF(прибыл!Y188:Y192,1)+COUNTIF(прибыл!Y197:Y202,1)</f>
        <v>0</v>
      </c>
      <c r="L161" s="136">
        <v>1</v>
      </c>
      <c r="M161" s="16"/>
      <c r="N161" s="49"/>
      <c r="O161" s="24"/>
      <c r="P161" s="16"/>
      <c r="Q161" s="16" t="str">
        <f>+$A$1</f>
        <v>Мектеп</v>
      </c>
      <c r="R161" s="16"/>
      <c r="S161" s="16"/>
      <c r="T161" s="226"/>
      <c r="U161" s="50">
        <f>IF(M161="",0,1)</f>
        <v>0</v>
      </c>
      <c r="V161" s="136">
        <v>1</v>
      </c>
      <c r="W161" s="16"/>
      <c r="X161" s="16"/>
      <c r="Y161" s="16"/>
      <c r="Z161" s="16"/>
      <c r="AA161" s="16" t="str">
        <f>+$A$1</f>
        <v>Мектеп</v>
      </c>
      <c r="AB161" s="16"/>
      <c r="AC161" s="23"/>
      <c r="AD161" s="226"/>
      <c r="AE161" s="50">
        <f>IF(W161="",0,1)</f>
        <v>0</v>
      </c>
    </row>
    <row r="162" spans="1:31" ht="14.1" customHeight="1">
      <c r="A162" s="137">
        <v>2</v>
      </c>
      <c r="B162" s="25"/>
      <c r="C162" s="49"/>
      <c r="D162" s="25"/>
      <c r="E162" s="49"/>
      <c r="F162" s="16" t="str">
        <f t="shared" ref="F162:F200" si="24">+$A$1</f>
        <v>Мектеп</v>
      </c>
      <c r="G162" s="16"/>
      <c r="H162" s="23" t="s">
        <v>4</v>
      </c>
      <c r="I162" s="226"/>
      <c r="J162" s="50">
        <f t="shared" ref="J162:J200" si="25">IF(B162="",0,1)</f>
        <v>0</v>
      </c>
      <c r="K162" s="143">
        <f>COUNTIF(прибыл!D161:D200,2)+COUNTIF(прибыл!O161:O180,2)+COUNTIF(прибыл!O185:O194,2)+COUNTIF(прибыл!Y161:Y165,2)+COUNTIF(прибыл!Y170:Y174,2)+COUNTIF(прибыл!Y179:Y183,2)+COUNTIF(прибыл!Y188:Y192,2)+COUNTIF(прибыл!Y197:Y202,2)</f>
        <v>0</v>
      </c>
      <c r="L162" s="136">
        <v>2</v>
      </c>
      <c r="M162" s="16"/>
      <c r="N162" s="49"/>
      <c r="O162" s="24"/>
      <c r="P162" s="16"/>
      <c r="Q162" s="16" t="str">
        <f t="shared" ref="Q162:Q180" si="26">+$A$1</f>
        <v>Мектеп</v>
      </c>
      <c r="R162" s="16"/>
      <c r="S162" s="16"/>
      <c r="T162" s="226"/>
      <c r="U162" s="50">
        <f t="shared" ref="U162:U180" si="27">IF(M162="",0,1)</f>
        <v>0</v>
      </c>
      <c r="V162" s="137">
        <v>2</v>
      </c>
      <c r="W162" s="49"/>
      <c r="X162" s="49"/>
      <c r="Y162" s="49"/>
      <c r="Z162" s="49"/>
      <c r="AA162" s="16" t="str">
        <f>+$A$1</f>
        <v>Мектеп</v>
      </c>
      <c r="AB162" s="49"/>
      <c r="AC162" s="49"/>
      <c r="AD162" s="226"/>
      <c r="AE162" s="50">
        <f>IF(W162="",0,1)</f>
        <v>0</v>
      </c>
    </row>
    <row r="163" spans="1:31" ht="14.1" customHeight="1">
      <c r="A163" s="137">
        <v>3</v>
      </c>
      <c r="B163" s="25"/>
      <c r="C163" s="49"/>
      <c r="D163" s="25"/>
      <c r="E163" s="49"/>
      <c r="F163" s="16" t="str">
        <f t="shared" si="24"/>
        <v>Мектеп</v>
      </c>
      <c r="G163" s="16"/>
      <c r="H163" s="23" t="s">
        <v>4</v>
      </c>
      <c r="I163" s="226"/>
      <c r="J163" s="50">
        <f t="shared" si="25"/>
        <v>0</v>
      </c>
      <c r="K163" s="143">
        <f>COUNTIF(прибыл!D161:D200,3)+COUNTIF(прибыл!O161:O180,3)+COUNTIF(прибыл!O185:O194,3)+COUNTIF(прибыл!Y161:Y165,3)+COUNTIF(прибыл!Y170:Y174,3)+COUNTIF(прибыл!Y179:Y183,3)+COUNTIF(прибыл!Y188:Y192,3)+COUNTIF(прибыл!Y197:Y202,3)</f>
        <v>0</v>
      </c>
      <c r="L163" s="136">
        <v>3</v>
      </c>
      <c r="M163" s="16"/>
      <c r="N163" s="49"/>
      <c r="O163" s="26"/>
      <c r="P163" s="16"/>
      <c r="Q163" s="16" t="str">
        <f t="shared" si="26"/>
        <v>Мектеп</v>
      </c>
      <c r="R163" s="16"/>
      <c r="S163" s="16"/>
      <c r="T163" s="226"/>
      <c r="U163" s="50">
        <f t="shared" si="27"/>
        <v>0</v>
      </c>
      <c r="V163" s="137">
        <v>3</v>
      </c>
      <c r="W163" s="49"/>
      <c r="X163" s="49"/>
      <c r="Y163" s="49"/>
      <c r="Z163" s="49"/>
      <c r="AA163" s="16" t="str">
        <f>+$A$1</f>
        <v>Мектеп</v>
      </c>
      <c r="AB163" s="49"/>
      <c r="AC163" s="49"/>
      <c r="AD163" s="226"/>
      <c r="AE163" s="50">
        <f>IF(W163="",0,1)</f>
        <v>0</v>
      </c>
    </row>
    <row r="164" spans="1:31" ht="14.1" customHeight="1">
      <c r="A164" s="136">
        <v>4</v>
      </c>
      <c r="B164" s="23"/>
      <c r="C164" s="49"/>
      <c r="D164" s="23"/>
      <c r="E164" s="49"/>
      <c r="F164" s="16" t="str">
        <f t="shared" si="24"/>
        <v>Мектеп</v>
      </c>
      <c r="G164" s="16"/>
      <c r="H164" s="23" t="s">
        <v>4</v>
      </c>
      <c r="I164" s="226"/>
      <c r="J164" s="50">
        <f t="shared" si="25"/>
        <v>0</v>
      </c>
      <c r="K164" s="143">
        <f>COUNTIF(прибыл!D161:D200,4)+COUNTIF(прибыл!O161:O180,4)+COUNTIF(прибыл!O185:O194,4)+COUNTIF(прибыл!Y161:Y165,4)+COUNTIF(прибыл!Y170:Y174,4)+COUNTIF(прибыл!Y179:Y183,4)+COUNTIF(прибыл!Y188:Y192,4)+COUNTIF(прибыл!Y197:Y202,4)</f>
        <v>0</v>
      </c>
      <c r="L164" s="136">
        <v>4</v>
      </c>
      <c r="M164" s="16"/>
      <c r="N164" s="49"/>
      <c r="O164" s="24"/>
      <c r="P164" s="16"/>
      <c r="Q164" s="16" t="str">
        <f t="shared" si="26"/>
        <v>Мектеп</v>
      </c>
      <c r="R164" s="16"/>
      <c r="S164" s="16"/>
      <c r="T164" s="226"/>
      <c r="U164" s="50">
        <f t="shared" si="27"/>
        <v>0</v>
      </c>
      <c r="V164" s="137">
        <v>4</v>
      </c>
      <c r="W164" s="49"/>
      <c r="X164" s="49"/>
      <c r="Y164" s="49"/>
      <c r="Z164" s="49"/>
      <c r="AA164" s="16" t="str">
        <f>+$A$1</f>
        <v>Мектеп</v>
      </c>
      <c r="AB164" s="49"/>
      <c r="AC164" s="49"/>
      <c r="AD164" s="226"/>
      <c r="AE164" s="50">
        <f>IF(W164="",0,1)</f>
        <v>0</v>
      </c>
    </row>
    <row r="165" spans="1:31" ht="14.1" customHeight="1">
      <c r="A165" s="137">
        <v>5</v>
      </c>
      <c r="B165" s="25"/>
      <c r="C165" s="49"/>
      <c r="D165" s="25"/>
      <c r="E165" s="49"/>
      <c r="F165" s="16" t="str">
        <f t="shared" si="24"/>
        <v>Мектеп</v>
      </c>
      <c r="G165" s="16"/>
      <c r="H165" s="23" t="s">
        <v>4</v>
      </c>
      <c r="I165" s="226"/>
      <c r="J165" s="50">
        <f t="shared" si="25"/>
        <v>0</v>
      </c>
      <c r="K165" s="143">
        <f>COUNTIF(прибыл!D161:D200,5)+COUNTIF(прибыл!O161:O180,5)+COUNTIF(прибыл!O185:O194,5)+COUNTIF(прибыл!Y161:Y165,5)+COUNTIF(прибыл!Y170:Y174,5)+COUNTIF(прибыл!Y179:Y183,5)+COUNTIF(прибыл!Y188:Y192,5)+COUNTIF(прибыл!Y197:Y202,5)</f>
        <v>0</v>
      </c>
      <c r="L165" s="136">
        <v>5</v>
      </c>
      <c r="M165" s="16"/>
      <c r="N165" s="49"/>
      <c r="O165" s="24"/>
      <c r="P165" s="16"/>
      <c r="Q165" s="16" t="str">
        <f t="shared" si="26"/>
        <v>Мектеп</v>
      </c>
      <c r="R165" s="16"/>
      <c r="S165" s="16"/>
      <c r="T165" s="226"/>
      <c r="U165" s="50">
        <f t="shared" si="27"/>
        <v>0</v>
      </c>
      <c r="V165" s="137">
        <v>5</v>
      </c>
      <c r="W165" s="49"/>
      <c r="X165" s="49"/>
      <c r="Y165" s="49"/>
      <c r="Z165" s="49"/>
      <c r="AA165" s="16" t="str">
        <f>+$A$1</f>
        <v>Мектеп</v>
      </c>
      <c r="AB165" s="49"/>
      <c r="AC165" s="49"/>
      <c r="AD165" s="226"/>
      <c r="AE165" s="50">
        <f>IF(W165="",0,1)</f>
        <v>0</v>
      </c>
    </row>
    <row r="166" spans="1:31" ht="14.1" customHeight="1">
      <c r="A166" s="137">
        <v>6</v>
      </c>
      <c r="B166" s="25"/>
      <c r="C166" s="49"/>
      <c r="D166" s="25"/>
      <c r="E166" s="49"/>
      <c r="F166" s="16" t="str">
        <f t="shared" si="24"/>
        <v>Мектеп</v>
      </c>
      <c r="G166" s="16"/>
      <c r="H166" s="23" t="s">
        <v>4</v>
      </c>
      <c r="I166" s="226"/>
      <c r="J166" s="50">
        <f t="shared" si="25"/>
        <v>0</v>
      </c>
      <c r="K166" s="143">
        <f>COUNTIF(прибыл!D161:D200,6)+COUNTIF(прибыл!O161:O180,6)+COUNTIF(прибыл!O185:O194,6)+COUNTIF(прибыл!Y161:Y165,6)+COUNTIF(прибыл!Y170:Y174,6)+COUNTIF(прибыл!Y179:Y183,6)+COUNTIF(прибыл!Y188:Y192,6)+COUNTIF(прибыл!Y197:Y202,6)</f>
        <v>0</v>
      </c>
      <c r="L166" s="136">
        <v>6</v>
      </c>
      <c r="M166" s="16"/>
      <c r="N166" s="49"/>
      <c r="O166" s="24"/>
      <c r="P166" s="16"/>
      <c r="Q166" s="16" t="str">
        <f t="shared" si="26"/>
        <v>Мектеп</v>
      </c>
      <c r="R166" s="16"/>
      <c r="S166" s="16"/>
      <c r="T166" s="226"/>
      <c r="U166" s="50">
        <f t="shared" si="27"/>
        <v>0</v>
      </c>
      <c r="W166" s="126" t="str">
        <f>IF(X166=движ!D200,".","Девочки не правильно")</f>
        <v>.</v>
      </c>
      <c r="X166" s="126">
        <f>SUMIF(X161:X165,"Қ",AE161:AE165)</f>
        <v>0</v>
      </c>
      <c r="Z166" s="86">
        <f>IF(AE160=движ!C200,,"Число прибывших уч-ся не соттветствует движению")</f>
        <v>0</v>
      </c>
      <c r="AA166" s="86"/>
      <c r="AB166" s="86"/>
      <c r="AE166" s="98"/>
    </row>
    <row r="167" spans="1:31" ht="14.1" customHeight="1">
      <c r="A167" s="137">
        <v>7</v>
      </c>
      <c r="B167" s="23"/>
      <c r="C167" s="49"/>
      <c r="D167" s="23"/>
      <c r="E167" s="49"/>
      <c r="F167" s="16" t="str">
        <f t="shared" si="24"/>
        <v>Мектеп</v>
      </c>
      <c r="G167" s="16"/>
      <c r="H167" s="23" t="s">
        <v>4</v>
      </c>
      <c r="I167" s="226"/>
      <c r="J167" s="50">
        <f t="shared" si="25"/>
        <v>0</v>
      </c>
      <c r="K167" s="143">
        <f>COUNTIF(прибыл!D161:D200,7)+COUNTIF(прибыл!O161:O180,7)+COUNTIF(прибыл!O185:O194,7)+COUNTIF(прибыл!Y161:Y165,7)+COUNTIF(прибыл!Y170:Y174,7)+COUNTIF(прибыл!Y179:Y183,7)+COUNTIF(прибыл!Y188:Y192,7)+COUNTIF(прибыл!Y197:Y202,7)</f>
        <v>0</v>
      </c>
      <c r="L167" s="136">
        <v>7</v>
      </c>
      <c r="M167" s="16"/>
      <c r="N167" s="49"/>
      <c r="O167" s="24"/>
      <c r="P167" s="16"/>
      <c r="Q167" s="16" t="str">
        <f t="shared" si="26"/>
        <v>Мектеп</v>
      </c>
      <c r="R167" s="16"/>
      <c r="S167" s="16"/>
      <c r="T167" s="226"/>
      <c r="U167" s="50">
        <f t="shared" si="27"/>
        <v>0</v>
      </c>
      <c r="V167" s="3" t="s">
        <v>107</v>
      </c>
      <c r="AE167" s="98"/>
    </row>
    <row r="168" spans="1:31" ht="14.1" customHeight="1">
      <c r="A168" s="136">
        <v>8</v>
      </c>
      <c r="B168" s="25"/>
      <c r="C168" s="49"/>
      <c r="D168" s="25"/>
      <c r="E168" s="49"/>
      <c r="F168" s="16" t="str">
        <f t="shared" si="24"/>
        <v>Мектеп</v>
      </c>
      <c r="G168" s="16"/>
      <c r="H168" s="23" t="s">
        <v>4</v>
      </c>
      <c r="I168" s="226"/>
      <c r="J168" s="50">
        <f t="shared" si="25"/>
        <v>0</v>
      </c>
      <c r="K168" s="143">
        <f>COUNTIF(прибыл!D161:D200,8)+COUNTIF(прибыл!O161:O180,8)+COUNTIF(прибыл!O185:O194,8)+COUNTIF(прибыл!Y161:Y165,8)+COUNTIF(прибыл!Y170:Y174,8)+COUNTIF(прибыл!Y179:Y183,8)+COUNTIF(прибыл!Y188:Y192,8)+COUNTIF(прибыл!Y197:Y202,8)</f>
        <v>0</v>
      </c>
      <c r="L168" s="136">
        <v>8</v>
      </c>
      <c r="M168" s="16"/>
      <c r="N168" s="49"/>
      <c r="O168" s="24"/>
      <c r="P168" s="16"/>
      <c r="Q168" s="16" t="str">
        <f t="shared" si="26"/>
        <v>Мектеп</v>
      </c>
      <c r="R168" s="16"/>
      <c r="S168" s="16"/>
      <c r="T168" s="226"/>
      <c r="U168" s="50">
        <f t="shared" si="27"/>
        <v>0</v>
      </c>
      <c r="V168" s="4" t="s">
        <v>1</v>
      </c>
      <c r="AE168" s="98"/>
    </row>
    <row r="169" spans="1:31" ht="14.1" customHeight="1">
      <c r="A169" s="137">
        <v>9</v>
      </c>
      <c r="B169" s="25"/>
      <c r="C169" s="49"/>
      <c r="D169" s="25"/>
      <c r="E169" s="49"/>
      <c r="F169" s="16" t="str">
        <f t="shared" si="24"/>
        <v>Мектеп</v>
      </c>
      <c r="G169" s="16"/>
      <c r="H169" s="23" t="s">
        <v>4</v>
      </c>
      <c r="I169" s="226"/>
      <c r="J169" s="50">
        <f t="shared" si="25"/>
        <v>0</v>
      </c>
      <c r="K169" s="143">
        <f>COUNTIF(прибыл!D161:D200,9)+COUNTIF(прибыл!O161:O180,9)+COUNTIF(прибыл!O185:O194,9)+COUNTIF(прибыл!Y161:Y165,9)+COUNTIF(прибыл!Y170:Y174,9)+COUNTIF(прибыл!Y179:Y183,9)+COUNTIF(прибыл!Y188:Y192,9)+COUNTIF(прибыл!Y197:Y202,9)</f>
        <v>0</v>
      </c>
      <c r="L169" s="136">
        <v>9</v>
      </c>
      <c r="M169" s="16"/>
      <c r="N169" s="49"/>
      <c r="O169" s="24"/>
      <c r="P169" s="16"/>
      <c r="Q169" s="16" t="str">
        <f t="shared" si="26"/>
        <v>Мектеп</v>
      </c>
      <c r="R169" s="16"/>
      <c r="S169" s="16"/>
      <c r="T169" s="226"/>
      <c r="U169" s="50">
        <f t="shared" si="27"/>
        <v>0</v>
      </c>
      <c r="V169" s="219" t="s">
        <v>2</v>
      </c>
      <c r="W169" s="231" t="s">
        <v>3</v>
      </c>
      <c r="X169" s="219" t="s">
        <v>179</v>
      </c>
      <c r="Y169" s="219" t="s">
        <v>207</v>
      </c>
      <c r="Z169" s="219" t="s">
        <v>182</v>
      </c>
      <c r="AA169" s="219" t="s">
        <v>176</v>
      </c>
      <c r="AB169" s="219" t="s">
        <v>213</v>
      </c>
      <c r="AC169" s="220" t="s">
        <v>211</v>
      </c>
      <c r="AD169" s="221" t="s">
        <v>183</v>
      </c>
      <c r="AE169" s="98">
        <f>SUM(AE170:AE174)</f>
        <v>0</v>
      </c>
    </row>
    <row r="170" spans="1:31" ht="14.1" customHeight="1">
      <c r="A170" s="137">
        <v>10</v>
      </c>
      <c r="B170" s="23"/>
      <c r="C170" s="49"/>
      <c r="D170" s="23"/>
      <c r="E170" s="49"/>
      <c r="F170" s="16" t="str">
        <f t="shared" si="24"/>
        <v>Мектеп</v>
      </c>
      <c r="G170" s="16"/>
      <c r="H170" s="23" t="s">
        <v>4</v>
      </c>
      <c r="I170" s="226"/>
      <c r="J170" s="50">
        <f t="shared" si="25"/>
        <v>0</v>
      </c>
      <c r="K170" s="143">
        <f>COUNTIF(прибыл!D161:D200,10)+COUNTIF(прибыл!O161:O180,10)+COUNTIF(прибыл!O185:O194,10)+COUNTIF(прибыл!Y161:Y165,10)+COUNTIF(прибыл!Y170:Y174,10)+COUNTIF(прибыл!Y179:Y183,10)+COUNTIF(прибыл!Y188:Y192,10)+COUNTIF(прибыл!Y197:Y202,10)</f>
        <v>0</v>
      </c>
      <c r="L170" s="136">
        <v>10</v>
      </c>
      <c r="M170" s="16"/>
      <c r="N170" s="49"/>
      <c r="O170" s="24"/>
      <c r="P170" s="16"/>
      <c r="Q170" s="16" t="str">
        <f t="shared" si="26"/>
        <v>Мектеп</v>
      </c>
      <c r="R170" s="16"/>
      <c r="S170" s="16"/>
      <c r="T170" s="226"/>
      <c r="U170" s="50">
        <f t="shared" si="27"/>
        <v>0</v>
      </c>
      <c r="V170" s="136">
        <v>1</v>
      </c>
      <c r="W170" s="16"/>
      <c r="X170" s="16"/>
      <c r="Y170" s="16"/>
      <c r="Z170" s="16"/>
      <c r="AA170" s="16" t="str">
        <f>+$A$1</f>
        <v>Мектеп</v>
      </c>
      <c r="AB170" s="16"/>
      <c r="AC170" s="23"/>
      <c r="AD170" s="226"/>
      <c r="AE170" s="50">
        <f>IF(W170="",0,1)</f>
        <v>0</v>
      </c>
    </row>
    <row r="171" spans="1:31" ht="14.1" customHeight="1">
      <c r="A171" s="137">
        <v>11</v>
      </c>
      <c r="B171" s="25"/>
      <c r="C171" s="49"/>
      <c r="D171" s="25"/>
      <c r="E171" s="49"/>
      <c r="F171" s="16" t="str">
        <f t="shared" si="24"/>
        <v>Мектеп</v>
      </c>
      <c r="G171" s="16"/>
      <c r="H171" s="23" t="s">
        <v>4</v>
      </c>
      <c r="I171" s="226"/>
      <c r="J171" s="50">
        <f t="shared" si="25"/>
        <v>0</v>
      </c>
      <c r="K171" s="143">
        <f>COUNTIF(прибыл!D161:D200,11)+COUNTIF(прибыл!O161:O180,11)+COUNTIF(прибыл!O185:O194,11)+COUNTIF(прибыл!Y161:Y165,11)+COUNTIF(прибыл!Y170:Y174,11)+COUNTIF(прибыл!Y179:Y183,11)+COUNTIF(прибыл!Y188:Y192,11)+COUNTIF(прибыл!Y197:Y202,11)</f>
        <v>0</v>
      </c>
      <c r="L171" s="136">
        <v>11</v>
      </c>
      <c r="M171" s="16"/>
      <c r="N171" s="49"/>
      <c r="O171" s="24"/>
      <c r="P171" s="16"/>
      <c r="Q171" s="16" t="str">
        <f t="shared" si="26"/>
        <v>Мектеп</v>
      </c>
      <c r="R171" s="16"/>
      <c r="S171" s="16"/>
      <c r="T171" s="226"/>
      <c r="U171" s="50">
        <f t="shared" si="27"/>
        <v>0</v>
      </c>
      <c r="V171" s="137">
        <v>2</v>
      </c>
      <c r="W171" s="49"/>
      <c r="X171" s="49"/>
      <c r="Y171" s="49"/>
      <c r="Z171" s="49"/>
      <c r="AA171" s="16" t="str">
        <f>+$A$1</f>
        <v>Мектеп</v>
      </c>
      <c r="AB171" s="49"/>
      <c r="AC171" s="49"/>
      <c r="AD171" s="226"/>
      <c r="AE171" s="50">
        <f>IF(W171="",0,1)</f>
        <v>0</v>
      </c>
    </row>
    <row r="172" spans="1:31" ht="14.1" customHeight="1">
      <c r="A172" s="136">
        <v>12</v>
      </c>
      <c r="B172" s="25"/>
      <c r="C172" s="49"/>
      <c r="D172" s="25"/>
      <c r="E172" s="49"/>
      <c r="F172" s="16" t="str">
        <f t="shared" si="24"/>
        <v>Мектеп</v>
      </c>
      <c r="G172" s="16"/>
      <c r="H172" s="25" t="s">
        <v>4</v>
      </c>
      <c r="I172" s="226"/>
      <c r="J172" s="50">
        <f t="shared" si="25"/>
        <v>0</v>
      </c>
      <c r="K172" s="50"/>
      <c r="L172" s="136">
        <v>12</v>
      </c>
      <c r="M172" s="16"/>
      <c r="N172" s="49"/>
      <c r="O172" s="24"/>
      <c r="P172" s="16"/>
      <c r="Q172" s="16" t="str">
        <f t="shared" si="26"/>
        <v>Мектеп</v>
      </c>
      <c r="R172" s="16"/>
      <c r="S172" s="16"/>
      <c r="T172" s="226"/>
      <c r="U172" s="50">
        <f t="shared" si="27"/>
        <v>0</v>
      </c>
      <c r="V172" s="137">
        <v>3</v>
      </c>
      <c r="W172" s="49"/>
      <c r="X172" s="49"/>
      <c r="Y172" s="49"/>
      <c r="Z172" s="49"/>
      <c r="AA172" s="16" t="str">
        <f>+$A$1</f>
        <v>Мектеп</v>
      </c>
      <c r="AB172" s="49"/>
      <c r="AC172" s="49"/>
      <c r="AD172" s="226"/>
      <c r="AE172" s="50">
        <f>IF(W172="",0,1)</f>
        <v>0</v>
      </c>
    </row>
    <row r="173" spans="1:31" ht="14.1" customHeight="1">
      <c r="A173" s="137">
        <v>13</v>
      </c>
      <c r="B173" s="23"/>
      <c r="C173" s="49"/>
      <c r="D173" s="23"/>
      <c r="E173" s="49"/>
      <c r="F173" s="16" t="str">
        <f t="shared" si="24"/>
        <v>Мектеп</v>
      </c>
      <c r="G173" s="16"/>
      <c r="H173" s="23" t="s">
        <v>4</v>
      </c>
      <c r="I173" s="226"/>
      <c r="J173" s="50">
        <f t="shared" si="25"/>
        <v>0</v>
      </c>
      <c r="K173" s="50"/>
      <c r="L173" s="136">
        <v>13</v>
      </c>
      <c r="M173" s="16"/>
      <c r="N173" s="49"/>
      <c r="O173" s="24"/>
      <c r="P173" s="16"/>
      <c r="Q173" s="16" t="str">
        <f t="shared" si="26"/>
        <v>Мектеп</v>
      </c>
      <c r="R173" s="16"/>
      <c r="S173" s="16"/>
      <c r="T173" s="226"/>
      <c r="U173" s="50">
        <f t="shared" si="27"/>
        <v>0</v>
      </c>
      <c r="V173" s="137">
        <v>4</v>
      </c>
      <c r="W173" s="49"/>
      <c r="X173" s="49"/>
      <c r="Y173" s="49"/>
      <c r="Z173" s="49"/>
      <c r="AA173" s="16" t="str">
        <f>+$A$1</f>
        <v>Мектеп</v>
      </c>
      <c r="AB173" s="49"/>
      <c r="AC173" s="49"/>
      <c r="AD173" s="226"/>
      <c r="AE173" s="50">
        <f>IF(W173="",0,1)</f>
        <v>0</v>
      </c>
    </row>
    <row r="174" spans="1:31" ht="14.1" customHeight="1">
      <c r="A174" s="137">
        <v>14</v>
      </c>
      <c r="B174" s="25"/>
      <c r="C174" s="49"/>
      <c r="D174" s="25"/>
      <c r="E174" s="49"/>
      <c r="F174" s="16" t="str">
        <f t="shared" si="24"/>
        <v>Мектеп</v>
      </c>
      <c r="G174" s="16"/>
      <c r="H174" s="25" t="s">
        <v>4</v>
      </c>
      <c r="I174" s="226"/>
      <c r="J174" s="50">
        <f t="shared" si="25"/>
        <v>0</v>
      </c>
      <c r="K174" s="50"/>
      <c r="L174" s="136">
        <v>14</v>
      </c>
      <c r="M174" s="16"/>
      <c r="N174" s="49"/>
      <c r="O174" s="24"/>
      <c r="P174" s="16"/>
      <c r="Q174" s="16" t="str">
        <f t="shared" si="26"/>
        <v>Мектеп</v>
      </c>
      <c r="R174" s="16"/>
      <c r="S174" s="16"/>
      <c r="T174" s="226"/>
      <c r="U174" s="50">
        <f t="shared" si="27"/>
        <v>0</v>
      </c>
      <c r="V174" s="137">
        <v>5</v>
      </c>
      <c r="W174" s="49"/>
      <c r="X174" s="49"/>
      <c r="Y174" s="49"/>
      <c r="Z174" s="49"/>
      <c r="AA174" s="16" t="str">
        <f>+$A$1</f>
        <v>Мектеп</v>
      </c>
      <c r="AB174" s="49"/>
      <c r="AC174" s="49"/>
      <c r="AD174" s="226"/>
      <c r="AE174" s="50">
        <f>IF(W174="",0,1)</f>
        <v>0</v>
      </c>
    </row>
    <row r="175" spans="1:31" ht="14.1" customHeight="1">
      <c r="A175" s="137">
        <v>15</v>
      </c>
      <c r="B175" s="25"/>
      <c r="C175" s="49"/>
      <c r="D175" s="25"/>
      <c r="E175" s="49"/>
      <c r="F175" s="16" t="str">
        <f t="shared" si="24"/>
        <v>Мектеп</v>
      </c>
      <c r="G175" s="16"/>
      <c r="H175" s="25" t="s">
        <v>4</v>
      </c>
      <c r="I175" s="226"/>
      <c r="J175" s="50">
        <f t="shared" si="25"/>
        <v>0</v>
      </c>
      <c r="K175" s="50"/>
      <c r="L175" s="136">
        <v>15</v>
      </c>
      <c r="M175" s="16"/>
      <c r="N175" s="49"/>
      <c r="O175" s="24"/>
      <c r="P175" s="16"/>
      <c r="Q175" s="16" t="str">
        <f t="shared" si="26"/>
        <v>Мектеп</v>
      </c>
      <c r="R175" s="16"/>
      <c r="S175" s="16"/>
      <c r="T175" s="226"/>
      <c r="U175" s="50">
        <f t="shared" si="27"/>
        <v>0</v>
      </c>
      <c r="W175" s="126" t="str">
        <f>IF(X175=движ!D201,".","Девочки не правильно")</f>
        <v>.</v>
      </c>
      <c r="X175" s="126">
        <f>SUMIF(X170:X174,"Қ",AE170:AE174)</f>
        <v>0</v>
      </c>
      <c r="Z175" s="86">
        <f>IF(AE169=движ!C201,,"Число прибывших уч-ся не соттветствует движению")</f>
        <v>0</v>
      </c>
      <c r="AA175" s="86"/>
      <c r="AB175" s="86"/>
      <c r="AE175" s="98"/>
    </row>
    <row r="176" spans="1:31" ht="14.1" customHeight="1">
      <c r="A176" s="136">
        <v>16</v>
      </c>
      <c r="B176" s="23"/>
      <c r="C176" s="49"/>
      <c r="D176" s="23"/>
      <c r="E176" s="49"/>
      <c r="F176" s="16" t="str">
        <f t="shared" si="24"/>
        <v>Мектеп</v>
      </c>
      <c r="G176" s="16"/>
      <c r="H176" s="23" t="s">
        <v>4</v>
      </c>
      <c r="I176" s="226"/>
      <c r="J176" s="50">
        <f t="shared" si="25"/>
        <v>0</v>
      </c>
      <c r="K176" s="50"/>
      <c r="L176" s="136">
        <v>16</v>
      </c>
      <c r="M176" s="16"/>
      <c r="N176" s="49"/>
      <c r="O176" s="24"/>
      <c r="P176" s="16"/>
      <c r="Q176" s="16" t="str">
        <f t="shared" si="26"/>
        <v>Мектеп</v>
      </c>
      <c r="R176" s="16"/>
      <c r="S176" s="16"/>
      <c r="T176" s="226"/>
      <c r="U176" s="50">
        <f t="shared" si="27"/>
        <v>0</v>
      </c>
      <c r="V176" s="3" t="s">
        <v>109</v>
      </c>
      <c r="AE176" s="98"/>
    </row>
    <row r="177" spans="1:31" ht="14.1" customHeight="1">
      <c r="A177" s="137">
        <v>17</v>
      </c>
      <c r="B177" s="25"/>
      <c r="C177" s="49"/>
      <c r="D177" s="25"/>
      <c r="E177" s="49"/>
      <c r="F177" s="16" t="str">
        <f t="shared" si="24"/>
        <v>Мектеп</v>
      </c>
      <c r="G177" s="16"/>
      <c r="H177" s="25" t="s">
        <v>4</v>
      </c>
      <c r="I177" s="226"/>
      <c r="J177" s="50">
        <f t="shared" si="25"/>
        <v>0</v>
      </c>
      <c r="K177" s="50"/>
      <c r="L177" s="136">
        <v>17</v>
      </c>
      <c r="M177" s="16"/>
      <c r="N177" s="49"/>
      <c r="O177" s="24"/>
      <c r="P177" s="16"/>
      <c r="Q177" s="16" t="str">
        <f t="shared" si="26"/>
        <v>Мектеп</v>
      </c>
      <c r="R177" s="16"/>
      <c r="S177" s="16"/>
      <c r="T177" s="226"/>
      <c r="U177" s="50">
        <f t="shared" si="27"/>
        <v>0</v>
      </c>
      <c r="V177" s="4" t="s">
        <v>7</v>
      </c>
      <c r="AE177" s="98"/>
    </row>
    <row r="178" spans="1:31" ht="14.1" customHeight="1">
      <c r="A178" s="137">
        <v>18</v>
      </c>
      <c r="B178" s="25"/>
      <c r="C178" s="49"/>
      <c r="D178" s="25"/>
      <c r="E178" s="49"/>
      <c r="F178" s="16" t="str">
        <f t="shared" si="24"/>
        <v>Мектеп</v>
      </c>
      <c r="G178" s="16"/>
      <c r="H178" s="25" t="s">
        <v>4</v>
      </c>
      <c r="I178" s="226"/>
      <c r="J178" s="50">
        <f t="shared" si="25"/>
        <v>0</v>
      </c>
      <c r="K178" s="50"/>
      <c r="L178" s="136">
        <v>18</v>
      </c>
      <c r="M178" s="16"/>
      <c r="N178" s="49"/>
      <c r="O178" s="24"/>
      <c r="P178" s="16"/>
      <c r="Q178" s="16" t="str">
        <f t="shared" si="26"/>
        <v>Мектеп</v>
      </c>
      <c r="R178" s="16"/>
      <c r="S178" s="16"/>
      <c r="T178" s="226"/>
      <c r="U178" s="50">
        <f t="shared" si="27"/>
        <v>0</v>
      </c>
      <c r="V178" s="219" t="s">
        <v>2</v>
      </c>
      <c r="W178" s="231" t="s">
        <v>3</v>
      </c>
      <c r="X178" s="219" t="s">
        <v>179</v>
      </c>
      <c r="Y178" s="219" t="s">
        <v>207</v>
      </c>
      <c r="Z178" s="219" t="s">
        <v>182</v>
      </c>
      <c r="AA178" s="219" t="s">
        <v>176</v>
      </c>
      <c r="AB178" s="219" t="s">
        <v>213</v>
      </c>
      <c r="AC178" s="231" t="s">
        <v>5</v>
      </c>
      <c r="AD178" s="221" t="s">
        <v>183</v>
      </c>
      <c r="AE178" s="98">
        <f>SUM(AE179:AE183)</f>
        <v>0</v>
      </c>
    </row>
    <row r="179" spans="1:31" ht="14.1" customHeight="1">
      <c r="A179" s="137">
        <v>19</v>
      </c>
      <c r="B179" s="23"/>
      <c r="C179" s="49"/>
      <c r="D179" s="23"/>
      <c r="E179" s="49"/>
      <c r="F179" s="16" t="str">
        <f t="shared" si="24"/>
        <v>Мектеп</v>
      </c>
      <c r="G179" s="16"/>
      <c r="H179" s="23" t="s">
        <v>4</v>
      </c>
      <c r="I179" s="226"/>
      <c r="J179" s="50">
        <f t="shared" si="25"/>
        <v>0</v>
      </c>
      <c r="K179" s="50"/>
      <c r="L179" s="136">
        <v>19</v>
      </c>
      <c r="M179" s="16"/>
      <c r="N179" s="49"/>
      <c r="O179" s="24"/>
      <c r="P179" s="16"/>
      <c r="Q179" s="16" t="str">
        <f t="shared" si="26"/>
        <v>Мектеп</v>
      </c>
      <c r="R179" s="16"/>
      <c r="S179" s="16"/>
      <c r="T179" s="226"/>
      <c r="U179" s="50">
        <f t="shared" si="27"/>
        <v>0</v>
      </c>
      <c r="V179" s="136">
        <v>1</v>
      </c>
      <c r="W179" s="16"/>
      <c r="X179" s="49"/>
      <c r="Y179" s="16"/>
      <c r="Z179" s="16"/>
      <c r="AA179" s="16" t="str">
        <f>+$A$1</f>
        <v>Мектеп</v>
      </c>
      <c r="AB179" s="16"/>
      <c r="AC179" s="16"/>
      <c r="AD179" s="226"/>
      <c r="AE179" s="50">
        <f>IF(W179="",0,1)</f>
        <v>0</v>
      </c>
    </row>
    <row r="180" spans="1:31" ht="14.1" customHeight="1">
      <c r="A180" s="136">
        <v>20</v>
      </c>
      <c r="B180" s="25"/>
      <c r="C180" s="49"/>
      <c r="D180" s="25"/>
      <c r="E180" s="49"/>
      <c r="F180" s="16" t="str">
        <f t="shared" si="24"/>
        <v>Мектеп</v>
      </c>
      <c r="G180" s="16"/>
      <c r="H180" s="25" t="s">
        <v>4</v>
      </c>
      <c r="I180" s="226"/>
      <c r="J180" s="50">
        <f t="shared" si="25"/>
        <v>0</v>
      </c>
      <c r="K180" s="50"/>
      <c r="L180" s="136">
        <v>20</v>
      </c>
      <c r="M180" s="16"/>
      <c r="N180" s="49"/>
      <c r="O180" s="24"/>
      <c r="P180" s="16"/>
      <c r="Q180" s="16" t="str">
        <f t="shared" si="26"/>
        <v>Мектеп</v>
      </c>
      <c r="R180" s="16"/>
      <c r="S180" s="16"/>
      <c r="T180" s="226"/>
      <c r="U180" s="50">
        <f t="shared" si="27"/>
        <v>0</v>
      </c>
      <c r="V180" s="137">
        <v>2</v>
      </c>
      <c r="W180" s="49"/>
      <c r="X180" s="49"/>
      <c r="Y180" s="49"/>
      <c r="Z180" s="49"/>
      <c r="AA180" s="16" t="str">
        <f>+$A$1</f>
        <v>Мектеп</v>
      </c>
      <c r="AB180" s="49"/>
      <c r="AC180" s="49"/>
      <c r="AD180" s="226"/>
      <c r="AE180" s="50">
        <f>IF(W180="",0,1)</f>
        <v>0</v>
      </c>
    </row>
    <row r="181" spans="1:31" ht="14.1" customHeight="1">
      <c r="A181" s="137">
        <v>21</v>
      </c>
      <c r="B181" s="25"/>
      <c r="C181" s="49"/>
      <c r="D181" s="25"/>
      <c r="E181" s="49"/>
      <c r="F181" s="16" t="str">
        <f t="shared" si="24"/>
        <v>Мектеп</v>
      </c>
      <c r="G181" s="16"/>
      <c r="H181" s="25" t="s">
        <v>4</v>
      </c>
      <c r="I181" s="226"/>
      <c r="J181" s="50">
        <f t="shared" si="25"/>
        <v>0</v>
      </c>
      <c r="K181" s="50"/>
      <c r="M181" s="126" t="str">
        <f>IF(N181=движ!D195,".","Девочки не правильно")</f>
        <v>.</v>
      </c>
      <c r="N181" s="126">
        <f>SUMIF(N161:N180,"Қ",U161:U180)</f>
        <v>0</v>
      </c>
      <c r="P181" s="86">
        <f>IF(U160=движ!C195,,"Число прибывших уч-ся не соттветствует движению")</f>
        <v>0</v>
      </c>
      <c r="Q181" s="86"/>
      <c r="R181" s="86"/>
      <c r="U181" s="98"/>
      <c r="V181" s="137">
        <v>3</v>
      </c>
      <c r="W181" s="49"/>
      <c r="X181" s="49"/>
      <c r="Y181" s="49"/>
      <c r="Z181" s="49"/>
      <c r="AA181" s="16" t="str">
        <f>+$A$1</f>
        <v>Мектеп</v>
      </c>
      <c r="AB181" s="49"/>
      <c r="AC181" s="49"/>
      <c r="AD181" s="226"/>
      <c r="AE181" s="50">
        <f>IF(W181="",0,1)</f>
        <v>0</v>
      </c>
    </row>
    <row r="182" spans="1:31" ht="14.1" customHeight="1">
      <c r="A182" s="137">
        <v>22</v>
      </c>
      <c r="B182" s="23"/>
      <c r="C182" s="49"/>
      <c r="D182" s="23"/>
      <c r="E182" s="49"/>
      <c r="F182" s="16" t="str">
        <f t="shared" si="24"/>
        <v>Мектеп</v>
      </c>
      <c r="G182" s="16"/>
      <c r="H182" s="23" t="s">
        <v>4</v>
      </c>
      <c r="I182" s="226"/>
      <c r="J182" s="50">
        <f t="shared" si="25"/>
        <v>0</v>
      </c>
      <c r="K182" s="50"/>
      <c r="L182" s="3" t="s">
        <v>105</v>
      </c>
      <c r="U182" s="98"/>
      <c r="V182" s="137">
        <v>4</v>
      </c>
      <c r="W182" s="49"/>
      <c r="X182" s="49"/>
      <c r="Y182" s="49"/>
      <c r="Z182" s="49"/>
      <c r="AA182" s="16" t="str">
        <f>+$A$1</f>
        <v>Мектеп</v>
      </c>
      <c r="AB182" s="49"/>
      <c r="AC182" s="49"/>
      <c r="AD182" s="226"/>
      <c r="AE182" s="50">
        <f>IF(W182="",0,1)</f>
        <v>0</v>
      </c>
    </row>
    <row r="183" spans="1:31" ht="14.1" customHeight="1">
      <c r="A183" s="137">
        <v>23</v>
      </c>
      <c r="B183" s="25"/>
      <c r="C183" s="49"/>
      <c r="D183" s="25"/>
      <c r="E183" s="49"/>
      <c r="F183" s="16" t="str">
        <f t="shared" si="24"/>
        <v>Мектеп</v>
      </c>
      <c r="G183" s="16"/>
      <c r="H183" s="25" t="s">
        <v>4</v>
      </c>
      <c r="I183" s="226"/>
      <c r="J183" s="50">
        <f t="shared" si="25"/>
        <v>0</v>
      </c>
      <c r="K183" s="50"/>
      <c r="L183" s="4" t="s">
        <v>1</v>
      </c>
      <c r="U183" s="98"/>
      <c r="V183" s="137">
        <v>5</v>
      </c>
      <c r="W183" s="49"/>
      <c r="X183" s="49"/>
      <c r="Y183" s="49"/>
      <c r="Z183" s="49"/>
      <c r="AA183" s="16" t="str">
        <f>+$A$1</f>
        <v>Мектеп</v>
      </c>
      <c r="AB183" s="49"/>
      <c r="AC183" s="49"/>
      <c r="AD183" s="226"/>
      <c r="AE183" s="50">
        <f>IF(W183="",0,1)</f>
        <v>0</v>
      </c>
    </row>
    <row r="184" spans="1:31" ht="14.1" customHeight="1">
      <c r="A184" s="136">
        <v>24</v>
      </c>
      <c r="B184" s="25"/>
      <c r="C184" s="49"/>
      <c r="D184" s="25"/>
      <c r="E184" s="49"/>
      <c r="F184" s="16" t="str">
        <f t="shared" si="24"/>
        <v>Мектеп</v>
      </c>
      <c r="G184" s="16"/>
      <c r="H184" s="25" t="s">
        <v>4</v>
      </c>
      <c r="I184" s="226"/>
      <c r="J184" s="50">
        <f t="shared" si="25"/>
        <v>0</v>
      </c>
      <c r="K184" s="50"/>
      <c r="L184" s="230" t="s">
        <v>2</v>
      </c>
      <c r="M184" s="230" t="s">
        <v>3</v>
      </c>
      <c r="N184" s="223" t="s">
        <v>179</v>
      </c>
      <c r="O184" s="223" t="s">
        <v>207</v>
      </c>
      <c r="P184" s="223" t="s">
        <v>182</v>
      </c>
      <c r="Q184" s="223" t="s">
        <v>176</v>
      </c>
      <c r="R184" s="223" t="s">
        <v>213</v>
      </c>
      <c r="S184" s="219" t="s">
        <v>208</v>
      </c>
      <c r="T184" s="229" t="s">
        <v>183</v>
      </c>
      <c r="U184" s="98">
        <f>SUM(U185:U194)</f>
        <v>0</v>
      </c>
      <c r="V184" s="3"/>
      <c r="W184" s="126" t="str">
        <f>IF(X184=движ!D198,".","Девочки не правильно")</f>
        <v>.</v>
      </c>
      <c r="X184" s="126">
        <f>SUMIF(X179:X183,"Қ",AE179:AE183)</f>
        <v>0</v>
      </c>
      <c r="Z184" s="86">
        <f>IF(AE178=движ!C198,,"Число прибывших уч-ся не соттветствует движению")</f>
        <v>0</v>
      </c>
      <c r="AA184" s="86"/>
      <c r="AB184" s="86"/>
      <c r="AE184" s="97"/>
    </row>
    <row r="185" spans="1:31" ht="14.1" customHeight="1">
      <c r="A185" s="137">
        <v>25</v>
      </c>
      <c r="B185" s="23"/>
      <c r="C185" s="49"/>
      <c r="D185" s="23"/>
      <c r="E185" s="49"/>
      <c r="F185" s="16" t="str">
        <f t="shared" si="24"/>
        <v>Мектеп</v>
      </c>
      <c r="G185" s="16"/>
      <c r="H185" s="23" t="s">
        <v>4</v>
      </c>
      <c r="I185" s="226"/>
      <c r="J185" s="50">
        <f t="shared" si="25"/>
        <v>0</v>
      </c>
      <c r="K185" s="50"/>
      <c r="L185" s="136">
        <v>1</v>
      </c>
      <c r="M185" s="16"/>
      <c r="N185" s="49"/>
      <c r="O185" s="24"/>
      <c r="P185" s="16"/>
      <c r="Q185" s="16" t="str">
        <f t="shared" ref="Q185:Q194" si="28">+$A$1</f>
        <v>Мектеп</v>
      </c>
      <c r="R185" s="16"/>
      <c r="S185" s="16"/>
      <c r="T185" s="226"/>
      <c r="U185" s="50">
        <f t="shared" ref="U185:U194" si="29">IF(M185="",0,1)</f>
        <v>0</v>
      </c>
      <c r="V185" s="3" t="s">
        <v>108</v>
      </c>
      <c r="Y185" s="79"/>
      <c r="AE185" s="98"/>
    </row>
    <row r="186" spans="1:31" ht="14.1" customHeight="1">
      <c r="A186" s="137">
        <v>26</v>
      </c>
      <c r="B186" s="25"/>
      <c r="C186" s="49"/>
      <c r="D186" s="25"/>
      <c r="E186" s="49"/>
      <c r="F186" s="16" t="str">
        <f t="shared" si="24"/>
        <v>Мектеп</v>
      </c>
      <c r="G186" s="16"/>
      <c r="H186" s="25" t="s">
        <v>4</v>
      </c>
      <c r="I186" s="226"/>
      <c r="J186" s="50">
        <f t="shared" si="25"/>
        <v>0</v>
      </c>
      <c r="K186" s="50"/>
      <c r="L186" s="137">
        <v>2</v>
      </c>
      <c r="M186" s="16"/>
      <c r="N186" s="49"/>
      <c r="O186" s="26"/>
      <c r="P186" s="16"/>
      <c r="Q186" s="16" t="str">
        <f t="shared" si="28"/>
        <v>Мектеп</v>
      </c>
      <c r="R186" s="16"/>
      <c r="S186" s="16"/>
      <c r="T186" s="226"/>
      <c r="U186" s="50">
        <f t="shared" si="29"/>
        <v>0</v>
      </c>
      <c r="V186" s="4" t="s">
        <v>1</v>
      </c>
      <c r="Y186" s="79"/>
      <c r="AE186" s="98"/>
    </row>
    <row r="187" spans="1:31" ht="14.1" customHeight="1">
      <c r="A187" s="137">
        <v>27</v>
      </c>
      <c r="B187" s="25"/>
      <c r="C187" s="49"/>
      <c r="D187" s="25"/>
      <c r="E187" s="49"/>
      <c r="F187" s="16" t="str">
        <f t="shared" si="24"/>
        <v>Мектеп</v>
      </c>
      <c r="G187" s="16"/>
      <c r="H187" s="25" t="s">
        <v>4</v>
      </c>
      <c r="I187" s="226"/>
      <c r="J187" s="50">
        <f t="shared" si="25"/>
        <v>0</v>
      </c>
      <c r="K187" s="50"/>
      <c r="L187" s="137">
        <v>3</v>
      </c>
      <c r="M187" s="49"/>
      <c r="N187" s="49"/>
      <c r="O187" s="26"/>
      <c r="P187" s="49"/>
      <c r="Q187" s="16" t="str">
        <f t="shared" si="28"/>
        <v>Мектеп</v>
      </c>
      <c r="R187" s="49"/>
      <c r="S187" s="16"/>
      <c r="T187" s="226"/>
      <c r="U187" s="50">
        <f t="shared" si="29"/>
        <v>0</v>
      </c>
      <c r="V187" s="219" t="s">
        <v>2</v>
      </c>
      <c r="W187" s="231" t="s">
        <v>3</v>
      </c>
      <c r="X187" s="219" t="s">
        <v>179</v>
      </c>
      <c r="Y187" s="219" t="s">
        <v>207</v>
      </c>
      <c r="Z187" s="219" t="s">
        <v>182</v>
      </c>
      <c r="AA187" s="219" t="s">
        <v>176</v>
      </c>
      <c r="AB187" s="219" t="s">
        <v>213</v>
      </c>
      <c r="AC187" s="231" t="s">
        <v>5</v>
      </c>
      <c r="AD187" s="221" t="s">
        <v>183</v>
      </c>
      <c r="AE187" s="98">
        <f>SUM(AE188:AE193)</f>
        <v>0</v>
      </c>
    </row>
    <row r="188" spans="1:31" ht="14.1" customHeight="1">
      <c r="A188" s="136">
        <v>28</v>
      </c>
      <c r="B188" s="23"/>
      <c r="C188" s="49"/>
      <c r="D188" s="23"/>
      <c r="E188" s="49"/>
      <c r="F188" s="16" t="str">
        <f t="shared" si="24"/>
        <v>Мектеп</v>
      </c>
      <c r="G188" s="16"/>
      <c r="H188" s="23" t="s">
        <v>4</v>
      </c>
      <c r="I188" s="226"/>
      <c r="J188" s="50">
        <f t="shared" si="25"/>
        <v>0</v>
      </c>
      <c r="K188" s="50"/>
      <c r="L188" s="137">
        <v>4</v>
      </c>
      <c r="M188" s="49"/>
      <c r="N188" s="49"/>
      <c r="O188" s="26"/>
      <c r="P188" s="49"/>
      <c r="Q188" s="16" t="str">
        <f t="shared" si="28"/>
        <v>Мектеп</v>
      </c>
      <c r="R188" s="49"/>
      <c r="S188" s="16"/>
      <c r="T188" s="226"/>
      <c r="U188" s="50">
        <f t="shared" si="29"/>
        <v>0</v>
      </c>
      <c r="V188" s="140">
        <v>1</v>
      </c>
      <c r="W188" s="128"/>
      <c r="X188" s="49"/>
      <c r="Y188" s="129"/>
      <c r="Z188" s="128"/>
      <c r="AA188" s="16" t="str">
        <f t="shared" ref="AA188:AA193" si="30">+$A$1</f>
        <v>Мектеп</v>
      </c>
      <c r="AB188" s="128"/>
      <c r="AC188" s="128"/>
      <c r="AD188" s="226"/>
      <c r="AE188" s="50">
        <f t="shared" ref="AE188:AE193" si="31">IF(W188="",0,1)</f>
        <v>0</v>
      </c>
    </row>
    <row r="189" spans="1:31" ht="14.1" customHeight="1">
      <c r="A189" s="137">
        <v>29</v>
      </c>
      <c r="B189" s="25"/>
      <c r="C189" s="49"/>
      <c r="D189" s="25"/>
      <c r="E189" s="49"/>
      <c r="F189" s="16" t="str">
        <f t="shared" si="24"/>
        <v>Мектеп</v>
      </c>
      <c r="G189" s="16"/>
      <c r="H189" s="25" t="s">
        <v>4</v>
      </c>
      <c r="I189" s="226"/>
      <c r="J189" s="50">
        <f t="shared" si="25"/>
        <v>0</v>
      </c>
      <c r="K189" s="50"/>
      <c r="L189" s="137">
        <v>5</v>
      </c>
      <c r="M189" s="49"/>
      <c r="N189" s="49"/>
      <c r="O189" s="26"/>
      <c r="P189" s="49"/>
      <c r="Q189" s="16" t="str">
        <f t="shared" si="28"/>
        <v>Мектеп</v>
      </c>
      <c r="R189" s="49"/>
      <c r="S189" s="16"/>
      <c r="T189" s="226"/>
      <c r="U189" s="50">
        <f t="shared" si="29"/>
        <v>0</v>
      </c>
      <c r="V189" s="154">
        <v>2</v>
      </c>
      <c r="W189" s="51"/>
      <c r="X189" s="49"/>
      <c r="Y189" s="52"/>
      <c r="Z189" s="51"/>
      <c r="AA189" s="16" t="str">
        <f t="shared" si="30"/>
        <v>Мектеп</v>
      </c>
      <c r="AB189" s="51"/>
      <c r="AC189" s="155"/>
      <c r="AD189" s="226"/>
      <c r="AE189" s="50">
        <f t="shared" si="31"/>
        <v>0</v>
      </c>
    </row>
    <row r="190" spans="1:31" ht="14.1" customHeight="1">
      <c r="A190" s="137">
        <v>30</v>
      </c>
      <c r="B190" s="25"/>
      <c r="C190" s="49"/>
      <c r="D190" s="25"/>
      <c r="E190" s="49"/>
      <c r="F190" s="16" t="str">
        <f t="shared" si="24"/>
        <v>Мектеп</v>
      </c>
      <c r="G190" s="16"/>
      <c r="H190" s="25" t="s">
        <v>4</v>
      </c>
      <c r="I190" s="226"/>
      <c r="J190" s="50">
        <f t="shared" si="25"/>
        <v>0</v>
      </c>
      <c r="K190" s="50"/>
      <c r="L190" s="136">
        <v>6</v>
      </c>
      <c r="M190" s="49"/>
      <c r="N190" s="49"/>
      <c r="O190" s="26"/>
      <c r="P190" s="49"/>
      <c r="Q190" s="16" t="str">
        <f t="shared" si="28"/>
        <v>Мектеп</v>
      </c>
      <c r="R190" s="49"/>
      <c r="S190" s="16"/>
      <c r="T190" s="226"/>
      <c r="U190" s="50">
        <f t="shared" si="29"/>
        <v>0</v>
      </c>
      <c r="V190" s="154">
        <v>3</v>
      </c>
      <c r="W190" s="51"/>
      <c r="X190" s="49"/>
      <c r="Y190" s="52"/>
      <c r="Z190" s="51"/>
      <c r="AA190" s="16" t="str">
        <f t="shared" si="30"/>
        <v>Мектеп</v>
      </c>
      <c r="AB190" s="51"/>
      <c r="AC190" s="51"/>
      <c r="AD190" s="226"/>
      <c r="AE190" s="50">
        <f t="shared" si="31"/>
        <v>0</v>
      </c>
    </row>
    <row r="191" spans="1:31" ht="14.1" customHeight="1">
      <c r="A191" s="137">
        <v>31</v>
      </c>
      <c r="B191" s="23"/>
      <c r="C191" s="49"/>
      <c r="D191" s="23"/>
      <c r="E191" s="49"/>
      <c r="F191" s="16" t="str">
        <f t="shared" si="24"/>
        <v>Мектеп</v>
      </c>
      <c r="G191" s="16"/>
      <c r="H191" s="23" t="s">
        <v>4</v>
      </c>
      <c r="I191" s="226"/>
      <c r="J191" s="50">
        <f t="shared" si="25"/>
        <v>0</v>
      </c>
      <c r="K191" s="50"/>
      <c r="L191" s="137">
        <v>7</v>
      </c>
      <c r="M191" s="49"/>
      <c r="N191" s="49"/>
      <c r="O191" s="26"/>
      <c r="P191" s="49"/>
      <c r="Q191" s="16" t="str">
        <f t="shared" si="28"/>
        <v>Мектеп</v>
      </c>
      <c r="R191" s="49"/>
      <c r="S191" s="16"/>
      <c r="T191" s="226"/>
      <c r="U191" s="50">
        <f t="shared" si="29"/>
        <v>0</v>
      </c>
      <c r="V191" s="154">
        <v>4</v>
      </c>
      <c r="W191" s="51"/>
      <c r="X191" s="49"/>
      <c r="Y191" s="52"/>
      <c r="Z191" s="51"/>
      <c r="AA191" s="16" t="str">
        <f t="shared" si="30"/>
        <v>Мектеп</v>
      </c>
      <c r="AB191" s="51"/>
      <c r="AC191" s="51"/>
      <c r="AD191" s="226"/>
      <c r="AE191" s="50">
        <f t="shared" si="31"/>
        <v>0</v>
      </c>
    </row>
    <row r="192" spans="1:31" ht="14.1" customHeight="1">
      <c r="A192" s="136">
        <v>32</v>
      </c>
      <c r="B192" s="25"/>
      <c r="C192" s="49"/>
      <c r="D192" s="25"/>
      <c r="E192" s="49"/>
      <c r="F192" s="16" t="str">
        <f t="shared" si="24"/>
        <v>Мектеп</v>
      </c>
      <c r="G192" s="16"/>
      <c r="H192" s="25" t="s">
        <v>4</v>
      </c>
      <c r="I192" s="226"/>
      <c r="J192" s="50">
        <f t="shared" si="25"/>
        <v>0</v>
      </c>
      <c r="K192" s="50"/>
      <c r="L192" s="137">
        <v>8</v>
      </c>
      <c r="M192" s="49"/>
      <c r="N192" s="49"/>
      <c r="O192" s="26"/>
      <c r="P192" s="49"/>
      <c r="Q192" s="16" t="str">
        <f t="shared" si="28"/>
        <v>Мектеп</v>
      </c>
      <c r="R192" s="49"/>
      <c r="S192" s="16"/>
      <c r="T192" s="226"/>
      <c r="U192" s="50">
        <f t="shared" si="29"/>
        <v>0</v>
      </c>
      <c r="V192" s="154">
        <v>5</v>
      </c>
      <c r="W192" s="51"/>
      <c r="X192" s="49"/>
      <c r="Y192" s="52"/>
      <c r="Z192" s="51"/>
      <c r="AA192" s="16" t="str">
        <f t="shared" si="30"/>
        <v>Мектеп</v>
      </c>
      <c r="AB192" s="51"/>
      <c r="AC192" s="51"/>
      <c r="AD192" s="226"/>
      <c r="AE192" s="50">
        <f t="shared" si="31"/>
        <v>0</v>
      </c>
    </row>
    <row r="193" spans="1:31" ht="14.1" customHeight="1">
      <c r="A193" s="137">
        <v>33</v>
      </c>
      <c r="B193" s="25"/>
      <c r="C193" s="49"/>
      <c r="D193" s="25"/>
      <c r="E193" s="49"/>
      <c r="F193" s="16" t="str">
        <f t="shared" si="24"/>
        <v>Мектеп</v>
      </c>
      <c r="G193" s="16"/>
      <c r="H193" s="25" t="s">
        <v>4</v>
      </c>
      <c r="I193" s="226"/>
      <c r="J193" s="50">
        <f t="shared" si="25"/>
        <v>0</v>
      </c>
      <c r="K193" s="50"/>
      <c r="L193" s="137">
        <v>9</v>
      </c>
      <c r="M193" s="49"/>
      <c r="N193" s="49"/>
      <c r="O193" s="26"/>
      <c r="P193" s="49"/>
      <c r="Q193" s="16" t="str">
        <f t="shared" si="28"/>
        <v>Мектеп</v>
      </c>
      <c r="R193" s="49"/>
      <c r="S193" s="16"/>
      <c r="T193" s="226"/>
      <c r="U193" s="50">
        <f t="shared" si="29"/>
        <v>0</v>
      </c>
      <c r="V193" s="154">
        <v>6</v>
      </c>
      <c r="W193" s="51"/>
      <c r="X193" s="49"/>
      <c r="Y193" s="52"/>
      <c r="Z193" s="51"/>
      <c r="AA193" s="16" t="str">
        <f t="shared" si="30"/>
        <v>Мектеп</v>
      </c>
      <c r="AB193" s="51"/>
      <c r="AC193" s="51"/>
      <c r="AD193" s="226"/>
      <c r="AE193" s="50">
        <f t="shared" si="31"/>
        <v>0</v>
      </c>
    </row>
    <row r="194" spans="1:31" ht="14.1" customHeight="1">
      <c r="A194" s="137">
        <v>34</v>
      </c>
      <c r="B194" s="23"/>
      <c r="C194" s="49"/>
      <c r="D194" s="23"/>
      <c r="E194" s="49"/>
      <c r="F194" s="16" t="str">
        <f t="shared" si="24"/>
        <v>Мектеп</v>
      </c>
      <c r="G194" s="16"/>
      <c r="H194" s="23" t="s">
        <v>4</v>
      </c>
      <c r="I194" s="226"/>
      <c r="J194" s="50">
        <f t="shared" si="25"/>
        <v>0</v>
      </c>
      <c r="K194" s="50"/>
      <c r="L194" s="137">
        <v>10</v>
      </c>
      <c r="M194" s="49"/>
      <c r="N194" s="49"/>
      <c r="O194" s="26"/>
      <c r="P194" s="49"/>
      <c r="Q194" s="16" t="str">
        <f t="shared" si="28"/>
        <v>Мектеп</v>
      </c>
      <c r="R194" s="49"/>
      <c r="S194" s="16"/>
      <c r="T194" s="226"/>
      <c r="U194" s="50">
        <f t="shared" si="29"/>
        <v>0</v>
      </c>
      <c r="W194" s="126" t="str">
        <f>IF(X194=движ!D197,".","Девочки не правильно")</f>
        <v>.</v>
      </c>
      <c r="X194" s="126">
        <f>SUMIF(X188:X193,"Қ",AE188:AE193)</f>
        <v>0</v>
      </c>
      <c r="Y194" s="79"/>
      <c r="Z194" s="86">
        <f>IF(AE187=движ!C197,,"Число прибывших уч-ся не соттветствует движению")</f>
        <v>0</v>
      </c>
      <c r="AA194" s="86"/>
      <c r="AB194" s="86"/>
      <c r="AE194" s="98"/>
    </row>
    <row r="195" spans="1:31" ht="14.1" customHeight="1">
      <c r="A195" s="137">
        <v>35</v>
      </c>
      <c r="B195" s="25"/>
      <c r="C195" s="49"/>
      <c r="D195" s="25"/>
      <c r="E195" s="49"/>
      <c r="F195" s="16" t="str">
        <f t="shared" si="24"/>
        <v>Мектеп</v>
      </c>
      <c r="G195" s="16"/>
      <c r="H195" s="25" t="s">
        <v>4</v>
      </c>
      <c r="I195" s="226"/>
      <c r="J195" s="50">
        <f t="shared" si="25"/>
        <v>0</v>
      </c>
      <c r="K195" s="50"/>
      <c r="M195" s="126" t="str">
        <f>IF(N195=движ!D196,".","Девочки не правильно")</f>
        <v>.</v>
      </c>
      <c r="N195" s="126">
        <f>SUMIF(N185:N194,"Қ",U185:U194)</f>
        <v>0</v>
      </c>
      <c r="P195" s="86">
        <f>IF(U184=движ!C196,,"Число прибывших уч-ся не соттветствует движению")</f>
        <v>0</v>
      </c>
      <c r="Q195" s="86"/>
      <c r="R195" s="86"/>
      <c r="U195" s="98"/>
      <c r="V195" s="3" t="s">
        <v>110</v>
      </c>
      <c r="Y195" s="79"/>
      <c r="AE195" s="98"/>
    </row>
    <row r="196" spans="1:31" ht="14.1" customHeight="1">
      <c r="A196" s="136">
        <v>36</v>
      </c>
      <c r="B196" s="25"/>
      <c r="C196" s="49"/>
      <c r="D196" s="25"/>
      <c r="E196" s="49"/>
      <c r="F196" s="16" t="str">
        <f t="shared" si="24"/>
        <v>Мектеп</v>
      </c>
      <c r="G196" s="16"/>
      <c r="H196" s="25" t="s">
        <v>4</v>
      </c>
      <c r="I196" s="226"/>
      <c r="J196" s="50">
        <f t="shared" si="25"/>
        <v>0</v>
      </c>
      <c r="K196" s="50"/>
      <c r="O196" s="4"/>
      <c r="U196" s="4"/>
      <c r="V196" s="4" t="s">
        <v>1</v>
      </c>
      <c r="Y196" s="79"/>
      <c r="AE196" s="98"/>
    </row>
    <row r="197" spans="1:31" ht="14.1" customHeight="1">
      <c r="A197" s="137">
        <v>37</v>
      </c>
      <c r="B197" s="23"/>
      <c r="C197" s="49"/>
      <c r="D197" s="23"/>
      <c r="E197" s="49"/>
      <c r="F197" s="16" t="str">
        <f t="shared" si="24"/>
        <v>Мектеп</v>
      </c>
      <c r="G197" s="16"/>
      <c r="H197" s="23" t="s">
        <v>4</v>
      </c>
      <c r="I197" s="226"/>
      <c r="J197" s="50">
        <f t="shared" si="25"/>
        <v>0</v>
      </c>
      <c r="K197" s="50"/>
      <c r="O197" s="4"/>
      <c r="U197" s="4"/>
      <c r="V197" s="231" t="s">
        <v>2</v>
      </c>
      <c r="W197" s="231" t="s">
        <v>3</v>
      </c>
      <c r="X197" s="219" t="s">
        <v>179</v>
      </c>
      <c r="Y197" s="219" t="s">
        <v>207</v>
      </c>
      <c r="Z197" s="219" t="s">
        <v>182</v>
      </c>
      <c r="AA197" s="219" t="s">
        <v>176</v>
      </c>
      <c r="AB197" s="219" t="s">
        <v>213</v>
      </c>
      <c r="AC197" s="231" t="s">
        <v>6</v>
      </c>
      <c r="AD197" s="221" t="s">
        <v>183</v>
      </c>
      <c r="AE197" s="98">
        <f>SUM(AE198:AE202)</f>
        <v>0</v>
      </c>
    </row>
    <row r="198" spans="1:31" ht="14.1" customHeight="1">
      <c r="A198" s="137">
        <v>38</v>
      </c>
      <c r="B198" s="25"/>
      <c r="C198" s="49"/>
      <c r="D198" s="25"/>
      <c r="E198" s="49"/>
      <c r="F198" s="16" t="str">
        <f t="shared" si="24"/>
        <v>Мектеп</v>
      </c>
      <c r="G198" s="16"/>
      <c r="H198" s="25" t="s">
        <v>4</v>
      </c>
      <c r="I198" s="226"/>
      <c r="J198" s="50">
        <f t="shared" si="25"/>
        <v>0</v>
      </c>
      <c r="K198" s="50"/>
      <c r="O198" s="4"/>
      <c r="U198" s="4"/>
      <c r="V198" s="136">
        <v>1</v>
      </c>
      <c r="W198" s="16"/>
      <c r="X198" s="49"/>
      <c r="Y198" s="24"/>
      <c r="Z198" s="16"/>
      <c r="AA198" s="16" t="str">
        <f>+$A$1</f>
        <v>Мектеп</v>
      </c>
      <c r="AB198" s="16"/>
      <c r="AC198" s="16"/>
      <c r="AD198" s="226"/>
      <c r="AE198" s="50">
        <f>IF(W198="",0,1)</f>
        <v>0</v>
      </c>
    </row>
    <row r="199" spans="1:31" ht="14.1" customHeight="1">
      <c r="A199" s="137">
        <v>39</v>
      </c>
      <c r="B199" s="25"/>
      <c r="C199" s="49"/>
      <c r="D199" s="25"/>
      <c r="E199" s="49"/>
      <c r="F199" s="16" t="str">
        <f t="shared" si="24"/>
        <v>Мектеп</v>
      </c>
      <c r="G199" s="16"/>
      <c r="H199" s="25" t="s">
        <v>4</v>
      </c>
      <c r="I199" s="226"/>
      <c r="J199" s="50">
        <f t="shared" si="25"/>
        <v>0</v>
      </c>
      <c r="K199" s="50"/>
      <c r="O199" s="4"/>
      <c r="U199" s="4"/>
      <c r="V199" s="137">
        <v>2</v>
      </c>
      <c r="W199" s="49"/>
      <c r="X199" s="49"/>
      <c r="Y199" s="26"/>
      <c r="Z199" s="49"/>
      <c r="AA199" s="16" t="str">
        <f>+$A$1</f>
        <v>Мектеп</v>
      </c>
      <c r="AB199" s="49"/>
      <c r="AC199" s="49"/>
      <c r="AD199" s="226"/>
      <c r="AE199" s="50">
        <f>IF(W199="",0,1)</f>
        <v>0</v>
      </c>
    </row>
    <row r="200" spans="1:31" ht="14.1" customHeight="1">
      <c r="A200" s="136">
        <v>40</v>
      </c>
      <c r="B200" s="23"/>
      <c r="C200" s="49"/>
      <c r="D200" s="23"/>
      <c r="E200" s="49"/>
      <c r="F200" s="16" t="str">
        <f t="shared" si="24"/>
        <v>Мектеп</v>
      </c>
      <c r="G200" s="16"/>
      <c r="H200" s="23" t="s">
        <v>4</v>
      </c>
      <c r="I200" s="226"/>
      <c r="J200" s="50">
        <f t="shared" si="25"/>
        <v>0</v>
      </c>
      <c r="K200" s="50"/>
      <c r="O200" s="4"/>
      <c r="U200" s="4"/>
      <c r="V200" s="137">
        <v>3</v>
      </c>
      <c r="W200" s="49"/>
      <c r="X200" s="49"/>
      <c r="Y200" s="26"/>
      <c r="Z200" s="49"/>
      <c r="AA200" s="16" t="str">
        <f>+$A$1</f>
        <v>Мектеп</v>
      </c>
      <c r="AB200" s="49"/>
      <c r="AC200" s="49"/>
      <c r="AD200" s="226"/>
      <c r="AE200" s="50">
        <f>IF(W200="",0,1)</f>
        <v>0</v>
      </c>
    </row>
    <row r="201" spans="1:31" ht="14.1" customHeight="1">
      <c r="A201" s="48"/>
      <c r="B201" s="151"/>
      <c r="C201" s="92"/>
      <c r="D201" s="151"/>
      <c r="E201" s="92"/>
      <c r="F201" s="139"/>
      <c r="G201" s="139"/>
      <c r="H201" s="151"/>
      <c r="I201" s="151"/>
      <c r="J201" s="50"/>
      <c r="K201" s="50"/>
      <c r="O201" s="4"/>
      <c r="U201" s="4"/>
      <c r="V201" s="137">
        <v>4</v>
      </c>
      <c r="W201" s="49"/>
      <c r="X201" s="49"/>
      <c r="Y201" s="26"/>
      <c r="Z201" s="49"/>
      <c r="AA201" s="16" t="str">
        <f>+$A$1</f>
        <v>Мектеп</v>
      </c>
      <c r="AB201" s="49"/>
      <c r="AC201" s="49"/>
      <c r="AD201" s="226"/>
      <c r="AE201" s="50">
        <f>IF(W201="",0,1)</f>
        <v>0</v>
      </c>
    </row>
    <row r="202" spans="1:31" ht="14.1" customHeight="1">
      <c r="B202" s="126"/>
      <c r="C202" s="126">
        <f>SUMIF(C161:C200,"Қ",J161:J200)</f>
        <v>0</v>
      </c>
      <c r="E202" s="86">
        <f>IF(J160=движ!C194,,"Число прибывших уч-ся не соттветствует движению")</f>
        <v>0</v>
      </c>
      <c r="F202" s="86"/>
      <c r="G202" s="86"/>
      <c r="O202" s="4"/>
      <c r="U202" s="4"/>
      <c r="V202" s="137">
        <v>5</v>
      </c>
      <c r="W202" s="49"/>
      <c r="X202" s="49"/>
      <c r="Y202" s="26"/>
      <c r="Z202" s="49"/>
      <c r="AA202" s="16" t="str">
        <f>+$A$1</f>
        <v>Мектеп</v>
      </c>
      <c r="AB202" s="49"/>
      <c r="AC202" s="49"/>
      <c r="AD202" s="226"/>
      <c r="AE202" s="50">
        <f>IF(W202="",0,1)</f>
        <v>0</v>
      </c>
    </row>
    <row r="203" spans="1:31" ht="14.1" customHeight="1">
      <c r="B203" s="126">
        <f>IF(C202=движ!D194,,"Число девочек не соттветствует движению")</f>
        <v>0</v>
      </c>
      <c r="C203" s="127"/>
      <c r="O203" s="4"/>
      <c r="U203" s="4"/>
      <c r="V203" s="48"/>
      <c r="W203" s="126" t="str">
        <f>IF(X203=движ!D199,".","Девочки не правильно")</f>
        <v>.</v>
      </c>
      <c r="X203" s="126">
        <f>SUMIF(X198:X202,"Қ",AE198:AE202)</f>
        <v>0</v>
      </c>
      <c r="Y203" s="95"/>
      <c r="Z203" s="86">
        <f>IF(AE197=движ!C199,,"Число прибывших уч-ся не соттветствует движению")</f>
        <v>0</v>
      </c>
      <c r="AA203" s="86"/>
      <c r="AB203" s="86"/>
      <c r="AC203" s="92"/>
      <c r="AD203" s="92"/>
      <c r="AE203" s="50"/>
    </row>
    <row r="204" spans="1:31" ht="14.1" customHeight="1">
      <c r="O204" s="4"/>
      <c r="U204" s="4"/>
      <c r="AE204" s="97"/>
    </row>
    <row r="205" spans="1:31" ht="14.1" customHeight="1">
      <c r="O205" s="4"/>
      <c r="U205" s="4"/>
      <c r="AE205" s="97"/>
    </row>
    <row r="206" spans="1:31" ht="14.1" customHeight="1">
      <c r="O206" s="4"/>
      <c r="U206" s="4"/>
      <c r="AE206" s="97"/>
    </row>
    <row r="207" spans="1:31" ht="14.1" customHeight="1">
      <c r="A207" s="90" t="s">
        <v>9</v>
      </c>
      <c r="E207" s="91"/>
      <c r="F207" s="91"/>
      <c r="G207" s="91"/>
      <c r="L207" s="90" t="s">
        <v>9</v>
      </c>
      <c r="O207" s="4"/>
      <c r="U207" s="4"/>
      <c r="V207" s="90" t="s">
        <v>9</v>
      </c>
      <c r="AE207" s="97"/>
    </row>
    <row r="208" spans="1:31" s="3" customFormat="1">
      <c r="A208" s="101" t="str">
        <f>+движ!$A$1</f>
        <v>Мектеп</v>
      </c>
      <c r="B208" s="101"/>
      <c r="C208" s="101"/>
      <c r="D208" s="102"/>
      <c r="E208" s="103" t="s">
        <v>37</v>
      </c>
      <c r="F208" s="103"/>
      <c r="G208" s="103"/>
      <c r="H208" s="103" t="s">
        <v>219</v>
      </c>
      <c r="I208" s="103"/>
      <c r="J208" s="101"/>
      <c r="K208" s="101"/>
      <c r="L208" s="101" t="str">
        <f>+движ!$A$1</f>
        <v>Мектеп</v>
      </c>
      <c r="M208" s="101"/>
      <c r="N208" s="101"/>
      <c r="O208" s="102"/>
      <c r="P208" s="103" t="s">
        <v>37</v>
      </c>
      <c r="Q208" s="103"/>
      <c r="R208" s="103"/>
      <c r="S208" s="103" t="s">
        <v>219</v>
      </c>
      <c r="T208" s="196"/>
      <c r="U208" s="101"/>
      <c r="V208" s="101" t="str">
        <f>+движ!$A$1</f>
        <v>Мектеп</v>
      </c>
      <c r="W208" s="101"/>
      <c r="X208" s="101"/>
      <c r="Y208" s="102"/>
      <c r="Z208" s="103" t="s">
        <v>37</v>
      </c>
      <c r="AA208" s="103"/>
      <c r="AB208" s="103"/>
      <c r="AC208" s="103" t="s">
        <v>219</v>
      </c>
      <c r="AD208" s="103"/>
      <c r="AE208" s="101"/>
    </row>
    <row r="209" spans="1:31">
      <c r="A209" s="3" t="s">
        <v>8</v>
      </c>
    </row>
    <row r="210" spans="1:31">
      <c r="A210" s="3" t="s">
        <v>103</v>
      </c>
      <c r="J210" s="104"/>
      <c r="K210" s="104"/>
      <c r="L210" s="3" t="s">
        <v>104</v>
      </c>
      <c r="V210" s="3" t="s">
        <v>106</v>
      </c>
    </row>
    <row r="211" spans="1:31" ht="12" customHeight="1">
      <c r="A211" s="4" t="s">
        <v>1</v>
      </c>
      <c r="D211" s="99">
        <f>J212+U212+U236+U258+AE254+AE212+AE222+AE241</f>
        <v>0</v>
      </c>
      <c r="J211" s="104"/>
      <c r="K211" s="104"/>
      <c r="L211" s="4" t="s">
        <v>1</v>
      </c>
      <c r="U211" s="104"/>
      <c r="V211" s="4" t="s">
        <v>1</v>
      </c>
    </row>
    <row r="212" spans="1:31" ht="23.25" customHeight="1">
      <c r="A212" s="219" t="s">
        <v>2</v>
      </c>
      <c r="B212" s="219" t="s">
        <v>3</v>
      </c>
      <c r="C212" s="219" t="s">
        <v>179</v>
      </c>
      <c r="D212" s="220" t="s">
        <v>207</v>
      </c>
      <c r="E212" s="219" t="s">
        <v>182</v>
      </c>
      <c r="F212" s="219" t="s">
        <v>176</v>
      </c>
      <c r="G212" s="219" t="s">
        <v>213</v>
      </c>
      <c r="H212" s="219" t="s">
        <v>4</v>
      </c>
      <c r="I212" s="221" t="s">
        <v>183</v>
      </c>
      <c r="J212" s="96">
        <f>SUM(J213:J255)</f>
        <v>0</v>
      </c>
      <c r="L212" s="219" t="s">
        <v>2</v>
      </c>
      <c r="M212" s="219" t="s">
        <v>3</v>
      </c>
      <c r="N212" s="219" t="s">
        <v>179</v>
      </c>
      <c r="O212" s="219" t="s">
        <v>207</v>
      </c>
      <c r="P212" s="219" t="s">
        <v>182</v>
      </c>
      <c r="Q212" s="219" t="s">
        <v>176</v>
      </c>
      <c r="R212" s="219" t="s">
        <v>213</v>
      </c>
      <c r="S212" s="219" t="s">
        <v>209</v>
      </c>
      <c r="T212" s="224" t="s">
        <v>183</v>
      </c>
      <c r="U212" s="96">
        <f>SUM(U213:U232)</f>
        <v>0</v>
      </c>
      <c r="V212" s="219" t="s">
        <v>2</v>
      </c>
      <c r="W212" s="219" t="s">
        <v>3</v>
      </c>
      <c r="X212" s="219" t="s">
        <v>179</v>
      </c>
      <c r="Y212" s="219" t="s">
        <v>207</v>
      </c>
      <c r="Z212" s="220" t="s">
        <v>212</v>
      </c>
      <c r="AA212" s="219" t="s">
        <v>176</v>
      </c>
      <c r="AB212" s="219" t="s">
        <v>213</v>
      </c>
      <c r="AC212" s="219" t="s">
        <v>6</v>
      </c>
      <c r="AD212" s="224" t="s">
        <v>183</v>
      </c>
      <c r="AE212" s="96">
        <f>SUM(AE213:AE219)</f>
        <v>0</v>
      </c>
    </row>
    <row r="213" spans="1:31" ht="14.1" customHeight="1">
      <c r="A213" s="136">
        <v>1</v>
      </c>
      <c r="B213" s="23"/>
      <c r="C213" s="49"/>
      <c r="D213" s="23"/>
      <c r="E213" s="49"/>
      <c r="F213" s="16" t="str">
        <f t="shared" ref="F213:F240" si="32">+$A$1</f>
        <v>Мектеп</v>
      </c>
      <c r="G213" s="16"/>
      <c r="H213" s="16" t="s">
        <v>4</v>
      </c>
      <c r="I213" s="226"/>
      <c r="J213" s="13">
        <f>IF(B213="",0,1)</f>
        <v>0</v>
      </c>
      <c r="K213" s="143">
        <f>COUNTIF(прибыл!D213:D252,1)+COUNTIF(прибыл!O213:O232,1)+COUNTIF(прибыл!O237:O246,1)+COUNTIF(прибыл!Y213:Y217,1)+COUNTIF(прибыл!Y222:Y226,1)+COUNTIF(прибыл!Y231:Y235,1)+COUNTIF(прибыл!Y240:Y244,1)+COUNTIF(прибыл!Y249:Y254,1)+'1 сынып'!C5</f>
        <v>0</v>
      </c>
      <c r="L213" s="136">
        <v>1</v>
      </c>
      <c r="M213" s="16"/>
      <c r="N213" s="49"/>
      <c r="O213" s="24"/>
      <c r="P213" s="16"/>
      <c r="Q213" s="16" t="str">
        <f t="shared" ref="Q213:Q220" si="33">+$A$1</f>
        <v>Мектеп</v>
      </c>
      <c r="R213" s="16"/>
      <c r="S213" s="16"/>
      <c r="T213" s="226"/>
      <c r="U213" s="13">
        <f>IF(M213="",0,1)</f>
        <v>0</v>
      </c>
      <c r="V213" s="136">
        <v>1</v>
      </c>
      <c r="W213" s="16"/>
      <c r="X213" s="49"/>
      <c r="Y213" s="16"/>
      <c r="Z213" s="16"/>
      <c r="AA213" s="16" t="str">
        <f t="shared" ref="AA213:AA218" si="34">+$A$1</f>
        <v>Мектеп</v>
      </c>
      <c r="AB213" s="16"/>
      <c r="AC213" s="16"/>
      <c r="AD213" s="226"/>
      <c r="AE213" s="13">
        <f t="shared" ref="AE213:AE218" si="35">IF(W213="",0,1)</f>
        <v>0</v>
      </c>
    </row>
    <row r="214" spans="1:31" ht="14.1" customHeight="1">
      <c r="A214" s="137">
        <v>2</v>
      </c>
      <c r="B214" s="25"/>
      <c r="C214" s="49"/>
      <c r="D214" s="25"/>
      <c r="E214" s="49"/>
      <c r="F214" s="16" t="str">
        <f t="shared" si="32"/>
        <v>Мектеп</v>
      </c>
      <c r="G214" s="16"/>
      <c r="H214" s="23" t="s">
        <v>4</v>
      </c>
      <c r="I214" s="226"/>
      <c r="J214" s="13">
        <f t="shared" ref="J214:J251" si="36">IF(B214="",0,1)</f>
        <v>0</v>
      </c>
      <c r="K214" s="143">
        <f>COUNTIF(прибыл!D213:D252,2)+COUNTIF(прибыл!O213:O232,2)+COUNTIF(прибыл!O237:O246,2)+COUNTIF(прибыл!Y213:Y217,2)+COUNTIF(прибыл!Y222:Y226,2)+COUNTIF(прибыл!Y231:Y235,2)+COUNTIF(прибыл!Y240:Y244,2)+COUNTIF(прибыл!Y249:Y254,2)</f>
        <v>0</v>
      </c>
      <c r="L214" s="136">
        <v>2</v>
      </c>
      <c r="M214" s="16"/>
      <c r="N214" s="49"/>
      <c r="O214" s="24"/>
      <c r="P214" s="16"/>
      <c r="Q214" s="16" t="str">
        <f t="shared" si="33"/>
        <v>Мектеп</v>
      </c>
      <c r="R214" s="16"/>
      <c r="S214" s="16"/>
      <c r="T214" s="226"/>
      <c r="U214" s="13">
        <f t="shared" ref="U214:U232" si="37">IF(M214="",0,1)</f>
        <v>0</v>
      </c>
      <c r="V214" s="137">
        <v>2</v>
      </c>
      <c r="W214" s="49"/>
      <c r="X214" s="49"/>
      <c r="Y214" s="49"/>
      <c r="Z214" s="49"/>
      <c r="AA214" s="16" t="str">
        <f t="shared" si="34"/>
        <v>Мектеп</v>
      </c>
      <c r="AB214" s="49"/>
      <c r="AC214" s="49"/>
      <c r="AD214" s="226"/>
      <c r="AE214" s="13">
        <f t="shared" si="35"/>
        <v>0</v>
      </c>
    </row>
    <row r="215" spans="1:31" ht="14.1" customHeight="1">
      <c r="A215" s="137">
        <v>3</v>
      </c>
      <c r="B215" s="25"/>
      <c r="C215" s="49"/>
      <c r="D215" s="25"/>
      <c r="E215" s="49"/>
      <c r="F215" s="16" t="str">
        <f t="shared" si="32"/>
        <v>Мектеп</v>
      </c>
      <c r="G215" s="16"/>
      <c r="H215" s="23" t="s">
        <v>4</v>
      </c>
      <c r="I215" s="226"/>
      <c r="J215" s="13">
        <f t="shared" si="36"/>
        <v>0</v>
      </c>
      <c r="K215" s="143">
        <f>COUNTIF(прибыл!D213:D252,3)+COUNTIF(прибыл!O213:O232,3)+COUNTIF(прибыл!O237:O246,3)+COUNTIF(прибыл!Y213:Y217,3)+COUNTIF(прибыл!Y222:Y226,3)+COUNTIF(прибыл!Y231:Y235,3)+COUNTIF(прибыл!Y240:Y244,3)+COUNTIF(прибыл!Y249:Y254,3)</f>
        <v>0</v>
      </c>
      <c r="L215" s="136">
        <v>3</v>
      </c>
      <c r="M215" s="16"/>
      <c r="N215" s="49"/>
      <c r="O215" s="24"/>
      <c r="P215" s="16"/>
      <c r="Q215" s="16" t="str">
        <f t="shared" si="33"/>
        <v>Мектеп</v>
      </c>
      <c r="R215" s="16"/>
      <c r="S215" s="16"/>
      <c r="T215" s="226"/>
      <c r="U215" s="13">
        <f t="shared" si="37"/>
        <v>0</v>
      </c>
      <c r="V215" s="137">
        <v>3</v>
      </c>
      <c r="W215" s="49"/>
      <c r="X215" s="49"/>
      <c r="Y215" s="49"/>
      <c r="Z215" s="49"/>
      <c r="AA215" s="16" t="str">
        <f t="shared" si="34"/>
        <v>Мектеп</v>
      </c>
      <c r="AB215" s="49"/>
      <c r="AC215" s="49"/>
      <c r="AD215" s="226"/>
      <c r="AE215" s="13">
        <f t="shared" si="35"/>
        <v>0</v>
      </c>
    </row>
    <row r="216" spans="1:31" ht="14.1" customHeight="1">
      <c r="A216" s="136">
        <v>4</v>
      </c>
      <c r="B216" s="25"/>
      <c r="C216" s="49"/>
      <c r="D216" s="25"/>
      <c r="E216" s="49"/>
      <c r="F216" s="16" t="str">
        <f t="shared" si="32"/>
        <v>Мектеп</v>
      </c>
      <c r="G216" s="16"/>
      <c r="H216" s="23" t="s">
        <v>4</v>
      </c>
      <c r="I216" s="226"/>
      <c r="J216" s="13">
        <f t="shared" si="36"/>
        <v>0</v>
      </c>
      <c r="K216" s="143">
        <f>COUNTIF(прибыл!D213:D252,4)+COUNTIF(прибыл!O213:O232,4)+COUNTIF(прибыл!O237:O246,4)+COUNTIF(прибыл!Y213:Y217,4)+COUNTIF(прибыл!Y222:Y226,4)+COUNTIF(прибыл!Y231:Y235,4)+COUNTIF(прибыл!Y240:Y244,4)+COUNTIF(прибыл!Y249:Y254,4)</f>
        <v>0</v>
      </c>
      <c r="L216" s="136">
        <v>4</v>
      </c>
      <c r="M216" s="16"/>
      <c r="N216" s="49"/>
      <c r="O216" s="26"/>
      <c r="P216" s="16"/>
      <c r="Q216" s="16" t="str">
        <f t="shared" si="33"/>
        <v>Мектеп</v>
      </c>
      <c r="R216" s="16"/>
      <c r="S216" s="16"/>
      <c r="T216" s="226"/>
      <c r="U216" s="13">
        <f t="shared" si="37"/>
        <v>0</v>
      </c>
      <c r="V216" s="137">
        <v>4</v>
      </c>
      <c r="W216" s="49"/>
      <c r="X216" s="49"/>
      <c r="Y216" s="49"/>
      <c r="Z216" s="49"/>
      <c r="AA216" s="16" t="str">
        <f t="shared" si="34"/>
        <v>Мектеп</v>
      </c>
      <c r="AB216" s="49"/>
      <c r="AC216" s="49"/>
      <c r="AD216" s="226"/>
      <c r="AE216" s="13">
        <f t="shared" si="35"/>
        <v>0</v>
      </c>
    </row>
    <row r="217" spans="1:31" ht="14.1" customHeight="1">
      <c r="A217" s="137">
        <v>5</v>
      </c>
      <c r="B217" s="23"/>
      <c r="C217" s="49"/>
      <c r="D217" s="23"/>
      <c r="E217" s="49"/>
      <c r="F217" s="16" t="str">
        <f t="shared" si="32"/>
        <v>Мектеп</v>
      </c>
      <c r="G217" s="16"/>
      <c r="H217" s="23" t="s">
        <v>4</v>
      </c>
      <c r="I217" s="226"/>
      <c r="J217" s="13">
        <f t="shared" si="36"/>
        <v>0</v>
      </c>
      <c r="K217" s="143">
        <f>COUNTIF(прибыл!D213:D252,5)+COUNTIF(прибыл!O213:O232,5)+COUNTIF(прибыл!O237:O246,5)+COUNTIF(прибыл!Y213:Y217,5)+COUNTIF(прибыл!Y222:Y226,5)+COUNTIF(прибыл!Y231:Y235,5)+COUNTIF(прибыл!Y240:Y244,5)+COUNTIF(прибыл!Y249:Y254,5)</f>
        <v>0</v>
      </c>
      <c r="L217" s="136">
        <v>5</v>
      </c>
      <c r="M217" s="16"/>
      <c r="N217" s="49"/>
      <c r="O217" s="24"/>
      <c r="P217" s="16"/>
      <c r="Q217" s="16" t="str">
        <f t="shared" si="33"/>
        <v>Мектеп</v>
      </c>
      <c r="R217" s="16"/>
      <c r="S217" s="16"/>
      <c r="T217" s="226"/>
      <c r="U217" s="13">
        <f t="shared" si="37"/>
        <v>0</v>
      </c>
      <c r="V217" s="137">
        <v>5</v>
      </c>
      <c r="W217" s="49"/>
      <c r="X217" s="49"/>
      <c r="Y217" s="49"/>
      <c r="Z217" s="49"/>
      <c r="AA217" s="16" t="str">
        <f t="shared" si="34"/>
        <v>Мектеп</v>
      </c>
      <c r="AB217" s="49"/>
      <c r="AC217" s="49"/>
      <c r="AD217" s="226"/>
      <c r="AE217" s="13">
        <f t="shared" si="35"/>
        <v>0</v>
      </c>
    </row>
    <row r="218" spans="1:31" ht="14.1" customHeight="1">
      <c r="A218" s="137">
        <v>6</v>
      </c>
      <c r="B218" s="25"/>
      <c r="C218" s="49"/>
      <c r="D218" s="25"/>
      <c r="E218" s="49"/>
      <c r="F218" s="16" t="str">
        <f t="shared" si="32"/>
        <v>Мектеп</v>
      </c>
      <c r="G218" s="16"/>
      <c r="H218" s="23" t="s">
        <v>4</v>
      </c>
      <c r="I218" s="226"/>
      <c r="J218" s="13">
        <f t="shared" si="36"/>
        <v>0</v>
      </c>
      <c r="K218" s="143">
        <f>COUNTIF(прибыл!D213:D252,6)+COUNTIF(прибыл!O213:O232,6)+COUNTIF(прибыл!O237:O246,6)+COUNTIF(прибыл!Y213:Y217,6)+COUNTIF(прибыл!Y222:Y226,6)+COUNTIF(прибыл!Y231:Y235,6)+COUNTIF(прибыл!Y240:Y244,6)+COUNTIF(прибыл!Y249:Y254,6)</f>
        <v>0</v>
      </c>
      <c r="L218" s="136">
        <v>6</v>
      </c>
      <c r="M218" s="16"/>
      <c r="N218" s="49"/>
      <c r="O218" s="24"/>
      <c r="P218" s="16"/>
      <c r="Q218" s="16" t="str">
        <f t="shared" si="33"/>
        <v>Мектеп</v>
      </c>
      <c r="R218" s="16"/>
      <c r="S218" s="16"/>
      <c r="T218" s="226"/>
      <c r="U218" s="13">
        <f t="shared" si="37"/>
        <v>0</v>
      </c>
      <c r="V218" s="137">
        <v>6</v>
      </c>
      <c r="W218" s="49"/>
      <c r="X218" s="49"/>
      <c r="Y218" s="49"/>
      <c r="Z218" s="49"/>
      <c r="AA218" s="16" t="str">
        <f t="shared" si="34"/>
        <v>Мектеп</v>
      </c>
      <c r="AB218" s="49"/>
      <c r="AC218" s="49"/>
      <c r="AD218" s="226"/>
      <c r="AE218" s="13">
        <f t="shared" si="35"/>
        <v>0</v>
      </c>
    </row>
    <row r="219" spans="1:31" ht="14.1" customHeight="1">
      <c r="A219" s="137">
        <v>7</v>
      </c>
      <c r="B219" s="25"/>
      <c r="C219" s="49"/>
      <c r="D219" s="25"/>
      <c r="E219" s="49"/>
      <c r="F219" s="16" t="str">
        <f t="shared" si="32"/>
        <v>Мектеп</v>
      </c>
      <c r="G219" s="16"/>
      <c r="H219" s="23" t="s">
        <v>4</v>
      </c>
      <c r="I219" s="226"/>
      <c r="J219" s="13">
        <f t="shared" si="36"/>
        <v>0</v>
      </c>
      <c r="K219" s="143">
        <f>COUNTIF(прибыл!D213:D252,7)+COUNTIF(прибыл!O213:O232,7)+COUNTIF(прибыл!O237:O246,7)+COUNTIF(прибыл!Y213:Y217,7)+COUNTIF(прибыл!Y222:Y226,7)+COUNTIF(прибыл!Y231:Y235,7)+COUNTIF(прибыл!Y240:Y244,7)+COUNTIF(прибыл!Y249:Y254,7)</f>
        <v>0</v>
      </c>
      <c r="L219" s="136">
        <v>7</v>
      </c>
      <c r="M219" s="16"/>
      <c r="N219" s="49"/>
      <c r="O219" s="24"/>
      <c r="P219" s="16"/>
      <c r="Q219" s="16" t="str">
        <f t="shared" si="33"/>
        <v>Мектеп</v>
      </c>
      <c r="R219" s="16"/>
      <c r="S219" s="16"/>
      <c r="T219" s="226"/>
      <c r="U219" s="13">
        <f t="shared" si="37"/>
        <v>0</v>
      </c>
      <c r="W219" s="126" t="str">
        <f>IF(X219=движ!D281,".","Девочки не правильно")</f>
        <v>.</v>
      </c>
      <c r="X219" s="126">
        <f>SUMIF(X213:X218,"Қ",AE213:AE218)</f>
        <v>0</v>
      </c>
      <c r="Z219" s="86">
        <f>IF(AE212=движ!C281,,"Число прибывших уч-ся не соттветствует движению")</f>
        <v>0</v>
      </c>
      <c r="AA219" s="86"/>
      <c r="AB219" s="86"/>
      <c r="AE219" s="4"/>
    </row>
    <row r="220" spans="1:31" ht="14.1" customHeight="1">
      <c r="A220" s="136">
        <v>8</v>
      </c>
      <c r="B220" s="23"/>
      <c r="C220" s="49"/>
      <c r="D220" s="23"/>
      <c r="E220" s="49"/>
      <c r="F220" s="16" t="str">
        <f t="shared" si="32"/>
        <v>Мектеп</v>
      </c>
      <c r="G220" s="16"/>
      <c r="H220" s="23" t="s">
        <v>4</v>
      </c>
      <c r="I220" s="226"/>
      <c r="J220" s="13">
        <f t="shared" si="36"/>
        <v>0</v>
      </c>
      <c r="K220" s="143">
        <f>COUNTIF(прибыл!D213:D252,8)+COUNTIF(прибыл!O213:O232,8)+COUNTIF(прибыл!O237:O246,8)+COUNTIF(прибыл!Y213:Y217,8)+COUNTIF(прибыл!Y222:Y226,8)+COUNTIF(прибыл!Y231:Y235,8)+COUNTIF(прибыл!Y240:Y244,8)+COUNTIF(прибыл!Y249:Y254,8)</f>
        <v>0</v>
      </c>
      <c r="L220" s="136">
        <v>8</v>
      </c>
      <c r="M220" s="16"/>
      <c r="N220" s="49"/>
      <c r="O220" s="24"/>
      <c r="P220" s="16"/>
      <c r="Q220" s="16" t="str">
        <f t="shared" si="33"/>
        <v>Мектеп</v>
      </c>
      <c r="R220" s="16"/>
      <c r="S220" s="16"/>
      <c r="T220" s="226"/>
      <c r="U220" s="13">
        <f t="shared" si="37"/>
        <v>0</v>
      </c>
      <c r="V220" s="3" t="s">
        <v>107</v>
      </c>
    </row>
    <row r="221" spans="1:31" ht="14.1" customHeight="1">
      <c r="A221" s="137">
        <v>9</v>
      </c>
      <c r="B221" s="25"/>
      <c r="C221" s="49"/>
      <c r="D221" s="25"/>
      <c r="E221" s="49"/>
      <c r="F221" s="16" t="str">
        <f t="shared" si="32"/>
        <v>Мектеп</v>
      </c>
      <c r="G221" s="16"/>
      <c r="H221" s="23" t="s">
        <v>4</v>
      </c>
      <c r="I221" s="226"/>
      <c r="J221" s="13">
        <f t="shared" si="36"/>
        <v>0</v>
      </c>
      <c r="K221" s="143">
        <f>COUNTIF(прибыл!D213:D252,9)+COUNTIF(прибыл!O213:O232,9)+COUNTIF(прибыл!O237:O246,9)+COUNTIF(прибыл!Y213:Y217,9)+COUNTIF(прибыл!Y222:Y226,9)+COUNTIF(прибыл!Y231:Y235,9)+COUNTIF(прибыл!Y240:Y244,9)+COUNTIF(прибыл!Y249:Y254,9)</f>
        <v>0</v>
      </c>
      <c r="L221" s="136">
        <v>9</v>
      </c>
      <c r="M221" s="16"/>
      <c r="N221" s="49"/>
      <c r="O221" s="24"/>
      <c r="P221" s="16"/>
      <c r="Q221" s="16" t="str">
        <f t="shared" ref="Q221:Q232" si="38">+$A$1</f>
        <v>Мектеп</v>
      </c>
      <c r="R221" s="16"/>
      <c r="S221" s="16"/>
      <c r="T221" s="226"/>
      <c r="U221" s="13">
        <f t="shared" si="37"/>
        <v>0</v>
      </c>
      <c r="V221" s="4" t="s">
        <v>1</v>
      </c>
    </row>
    <row r="222" spans="1:31" ht="14.1" customHeight="1">
      <c r="A222" s="137">
        <v>10</v>
      </c>
      <c r="B222" s="25"/>
      <c r="C222" s="49"/>
      <c r="D222" s="25"/>
      <c r="E222" s="49"/>
      <c r="F222" s="16" t="str">
        <f t="shared" si="32"/>
        <v>Мектеп</v>
      </c>
      <c r="G222" s="16"/>
      <c r="H222" s="23" t="s">
        <v>4</v>
      </c>
      <c r="I222" s="226"/>
      <c r="J222" s="13">
        <f t="shared" si="36"/>
        <v>0</v>
      </c>
      <c r="K222" s="143">
        <f>COUNTIF(прибыл!D213:D252,10)+COUNTIF(прибыл!O213:O232,10)+COUNTIF(прибыл!O237:O246,10)+COUNTIF(прибыл!Y213:Y217,10)+COUNTIF(прибыл!Y222:Y226,10)+COUNTIF(прибыл!Y231:Y235,10)+COUNTIF(прибыл!Y240:Y244,10)+COUNTIF(прибыл!Y249:Y254,10)</f>
        <v>0</v>
      </c>
      <c r="L222" s="136">
        <v>10</v>
      </c>
      <c r="M222" s="16"/>
      <c r="N222" s="49"/>
      <c r="O222" s="24"/>
      <c r="P222" s="16"/>
      <c r="Q222" s="16" t="str">
        <f t="shared" si="38"/>
        <v>Мектеп</v>
      </c>
      <c r="R222" s="16"/>
      <c r="S222" s="16"/>
      <c r="T222" s="226"/>
      <c r="U222" s="13">
        <f t="shared" si="37"/>
        <v>0</v>
      </c>
      <c r="V222" s="219" t="s">
        <v>2</v>
      </c>
      <c r="W222" s="231" t="s">
        <v>3</v>
      </c>
      <c r="X222" s="219" t="s">
        <v>179</v>
      </c>
      <c r="Y222" s="219" t="s">
        <v>207</v>
      </c>
      <c r="Z222" s="219" t="s">
        <v>182</v>
      </c>
      <c r="AA222" s="219" t="s">
        <v>176</v>
      </c>
      <c r="AB222" s="219" t="s">
        <v>213</v>
      </c>
      <c r="AC222" s="220" t="s">
        <v>211</v>
      </c>
      <c r="AD222" s="221" t="s">
        <v>183</v>
      </c>
      <c r="AE222" s="96">
        <f>SUM(AE223:AE238)</f>
        <v>0</v>
      </c>
    </row>
    <row r="223" spans="1:31" ht="14.1" customHeight="1">
      <c r="A223" s="137">
        <v>11</v>
      </c>
      <c r="B223" s="25"/>
      <c r="C223" s="49"/>
      <c r="D223" s="23"/>
      <c r="E223" s="49"/>
      <c r="F223" s="16" t="str">
        <f t="shared" si="32"/>
        <v>Мектеп</v>
      </c>
      <c r="G223" s="16"/>
      <c r="H223" s="23" t="s">
        <v>4</v>
      </c>
      <c r="I223" s="226"/>
      <c r="J223" s="13">
        <f t="shared" si="36"/>
        <v>0</v>
      </c>
      <c r="K223" s="143">
        <f>COUNTIF(прибыл!D213:D252,11)+COUNTIF(прибыл!O213:O232,11)+COUNTIF(прибыл!O237:O246,11)+COUNTIF(прибыл!Y213:Y217,11)+COUNTIF(прибыл!Y222:Y226,11)+COUNTIF(прибыл!Y231:Y235,11)+COUNTIF(прибыл!Y240:Y244,11)+COUNTIF(прибыл!Y249:Y254,11)</f>
        <v>0</v>
      </c>
      <c r="L223" s="136">
        <v>11</v>
      </c>
      <c r="M223" s="16"/>
      <c r="N223" s="49"/>
      <c r="O223" s="24"/>
      <c r="P223" s="16"/>
      <c r="Q223" s="16" t="str">
        <f t="shared" si="38"/>
        <v>Мектеп</v>
      </c>
      <c r="R223" s="16"/>
      <c r="S223" s="16"/>
      <c r="T223" s="226"/>
      <c r="U223" s="13">
        <f t="shared" si="37"/>
        <v>0</v>
      </c>
      <c r="V223" s="136">
        <v>1</v>
      </c>
      <c r="W223" s="16"/>
      <c r="X223" s="16"/>
      <c r="Y223" s="16"/>
      <c r="Z223" s="16"/>
      <c r="AA223" s="16" t="str">
        <f t="shared" ref="AA223:AA238" si="39">+$A$1</f>
        <v>Мектеп</v>
      </c>
      <c r="AB223" s="16"/>
      <c r="AC223" s="23"/>
      <c r="AD223" s="226"/>
      <c r="AE223" s="13">
        <f>IF(W223="",0,1)</f>
        <v>0</v>
      </c>
    </row>
    <row r="224" spans="1:31" ht="14.1" customHeight="1">
      <c r="A224" s="136">
        <v>12</v>
      </c>
      <c r="B224" s="25"/>
      <c r="C224" s="49"/>
      <c r="D224" s="25"/>
      <c r="E224" s="49"/>
      <c r="F224" s="16" t="str">
        <f t="shared" si="32"/>
        <v>Мектеп</v>
      </c>
      <c r="G224" s="16"/>
      <c r="H224" s="23" t="s">
        <v>4</v>
      </c>
      <c r="I224" s="226"/>
      <c r="J224" s="13">
        <f t="shared" si="36"/>
        <v>0</v>
      </c>
      <c r="K224" s="13"/>
      <c r="L224" s="136">
        <v>12</v>
      </c>
      <c r="M224" s="16"/>
      <c r="N224" s="49"/>
      <c r="O224" s="24"/>
      <c r="P224" s="16"/>
      <c r="Q224" s="16" t="str">
        <f t="shared" si="38"/>
        <v>Мектеп</v>
      </c>
      <c r="R224" s="16"/>
      <c r="S224" s="16"/>
      <c r="T224" s="226"/>
      <c r="U224" s="13">
        <f t="shared" si="37"/>
        <v>0</v>
      </c>
      <c r="V224" s="137">
        <v>2</v>
      </c>
      <c r="W224" s="49"/>
      <c r="X224" s="49"/>
      <c r="Y224" s="49"/>
      <c r="Z224" s="49"/>
      <c r="AA224" s="16" t="str">
        <f t="shared" si="39"/>
        <v>Мектеп</v>
      </c>
      <c r="AB224" s="49"/>
      <c r="AC224" s="49"/>
      <c r="AD224" s="226"/>
      <c r="AE224" s="13">
        <f>IF(W224="",0,1)</f>
        <v>0</v>
      </c>
    </row>
    <row r="225" spans="1:31" ht="14.1" customHeight="1">
      <c r="A225" s="137">
        <v>13</v>
      </c>
      <c r="B225" s="25"/>
      <c r="C225" s="49"/>
      <c r="D225" s="25"/>
      <c r="E225" s="49"/>
      <c r="F225" s="16" t="str">
        <f t="shared" si="32"/>
        <v>Мектеп</v>
      </c>
      <c r="G225" s="16"/>
      <c r="H225" s="25" t="s">
        <v>4</v>
      </c>
      <c r="I225" s="226"/>
      <c r="J225" s="13">
        <f t="shared" si="36"/>
        <v>0</v>
      </c>
      <c r="K225" s="13"/>
      <c r="L225" s="136">
        <v>13</v>
      </c>
      <c r="M225" s="16"/>
      <c r="N225" s="49"/>
      <c r="O225" s="24"/>
      <c r="P225" s="88"/>
      <c r="Q225" s="16" t="str">
        <f t="shared" si="38"/>
        <v>Мектеп</v>
      </c>
      <c r="R225" s="16"/>
      <c r="S225" s="16"/>
      <c r="T225" s="226"/>
      <c r="U225" s="13">
        <f t="shared" si="37"/>
        <v>0</v>
      </c>
      <c r="V225" s="137">
        <v>3</v>
      </c>
      <c r="W225" s="49"/>
      <c r="X225" s="49"/>
      <c r="Y225" s="49"/>
      <c r="Z225" s="49"/>
      <c r="AA225" s="16" t="str">
        <f t="shared" si="39"/>
        <v>Мектеп</v>
      </c>
      <c r="AB225" s="49"/>
      <c r="AC225" s="49"/>
      <c r="AD225" s="226"/>
      <c r="AE225" s="13">
        <f>IF(W225="",0,1)</f>
        <v>0</v>
      </c>
    </row>
    <row r="226" spans="1:31" ht="14.1" customHeight="1">
      <c r="A226" s="137">
        <v>14</v>
      </c>
      <c r="B226" s="25"/>
      <c r="C226" s="49"/>
      <c r="D226" s="25"/>
      <c r="E226" s="49"/>
      <c r="F226" s="16" t="str">
        <f t="shared" si="32"/>
        <v>Мектеп</v>
      </c>
      <c r="G226" s="16"/>
      <c r="H226" s="25" t="s">
        <v>4</v>
      </c>
      <c r="I226" s="226"/>
      <c r="J226" s="13">
        <f t="shared" si="36"/>
        <v>0</v>
      </c>
      <c r="K226" s="13"/>
      <c r="L226" s="136">
        <v>14</v>
      </c>
      <c r="M226" s="16"/>
      <c r="N226" s="49"/>
      <c r="O226" s="24"/>
      <c r="P226" s="16"/>
      <c r="Q226" s="16" t="str">
        <f t="shared" si="38"/>
        <v>Мектеп</v>
      </c>
      <c r="R226" s="16"/>
      <c r="S226" s="16"/>
      <c r="T226" s="226"/>
      <c r="U226" s="13">
        <f t="shared" si="37"/>
        <v>0</v>
      </c>
      <c r="V226" s="137">
        <v>4</v>
      </c>
      <c r="W226" s="49"/>
      <c r="X226" s="49"/>
      <c r="Y226" s="49"/>
      <c r="Z226" s="49"/>
      <c r="AA226" s="16" t="str">
        <f t="shared" si="39"/>
        <v>Мектеп</v>
      </c>
      <c r="AB226" s="49"/>
      <c r="AC226" s="49"/>
      <c r="AD226" s="226"/>
      <c r="AE226" s="13">
        <f t="shared" ref="AE226:AE238" si="40">IF(W226="",0,1)</f>
        <v>0</v>
      </c>
    </row>
    <row r="227" spans="1:31" ht="14.1" customHeight="1">
      <c r="A227" s="137">
        <v>15</v>
      </c>
      <c r="B227" s="25"/>
      <c r="C227" s="49"/>
      <c r="D227" s="25"/>
      <c r="E227" s="49"/>
      <c r="F227" s="16" t="str">
        <f t="shared" si="32"/>
        <v>Мектеп</v>
      </c>
      <c r="G227" s="16"/>
      <c r="H227" s="23" t="s">
        <v>4</v>
      </c>
      <c r="I227" s="226"/>
      <c r="J227" s="13">
        <f t="shared" si="36"/>
        <v>0</v>
      </c>
      <c r="K227" s="13"/>
      <c r="L227" s="136">
        <v>15</v>
      </c>
      <c r="M227" s="16"/>
      <c r="N227" s="49"/>
      <c r="O227" s="24"/>
      <c r="P227" s="16"/>
      <c r="Q227" s="16" t="str">
        <f t="shared" si="38"/>
        <v>Мектеп</v>
      </c>
      <c r="R227" s="16"/>
      <c r="S227" s="16"/>
      <c r="T227" s="226"/>
      <c r="U227" s="13">
        <f t="shared" si="37"/>
        <v>0</v>
      </c>
      <c r="V227" s="137">
        <v>5</v>
      </c>
      <c r="W227" s="49"/>
      <c r="X227" s="49"/>
      <c r="Y227" s="49"/>
      <c r="Z227" s="49"/>
      <c r="AA227" s="16" t="str">
        <f t="shared" si="39"/>
        <v>Мектеп</v>
      </c>
      <c r="AB227" s="49"/>
      <c r="AC227" s="49"/>
      <c r="AD227" s="226"/>
      <c r="AE227" s="13">
        <f t="shared" si="40"/>
        <v>0</v>
      </c>
    </row>
    <row r="228" spans="1:31" ht="14.1" customHeight="1">
      <c r="A228" s="136">
        <v>16</v>
      </c>
      <c r="B228" s="25"/>
      <c r="C228" s="49"/>
      <c r="D228" s="25"/>
      <c r="E228" s="49"/>
      <c r="F228" s="16" t="str">
        <f t="shared" si="32"/>
        <v>Мектеп</v>
      </c>
      <c r="G228" s="16"/>
      <c r="H228" s="25" t="s">
        <v>4</v>
      </c>
      <c r="I228" s="226"/>
      <c r="J228" s="13">
        <f t="shared" si="36"/>
        <v>0</v>
      </c>
      <c r="K228" s="13"/>
      <c r="L228" s="136">
        <v>16</v>
      </c>
      <c r="M228" s="16"/>
      <c r="N228" s="49"/>
      <c r="O228" s="24"/>
      <c r="P228" s="16"/>
      <c r="Q228" s="16" t="str">
        <f t="shared" si="38"/>
        <v>Мектеп</v>
      </c>
      <c r="R228" s="16"/>
      <c r="S228" s="16"/>
      <c r="T228" s="226"/>
      <c r="U228" s="13">
        <f t="shared" si="37"/>
        <v>0</v>
      </c>
      <c r="V228" s="137">
        <v>6</v>
      </c>
      <c r="W228" s="49"/>
      <c r="X228" s="49"/>
      <c r="Y228" s="49"/>
      <c r="Z228" s="49"/>
      <c r="AA228" s="16" t="str">
        <f t="shared" si="39"/>
        <v>Мектеп</v>
      </c>
      <c r="AB228" s="49"/>
      <c r="AC228" s="49"/>
      <c r="AD228" s="226"/>
      <c r="AE228" s="13">
        <f t="shared" si="40"/>
        <v>0</v>
      </c>
    </row>
    <row r="229" spans="1:31" ht="14.1" customHeight="1">
      <c r="A229" s="137">
        <v>17</v>
      </c>
      <c r="B229" s="25"/>
      <c r="C229" s="49"/>
      <c r="D229" s="25"/>
      <c r="E229" s="49"/>
      <c r="F229" s="16" t="str">
        <f t="shared" si="32"/>
        <v>Мектеп</v>
      </c>
      <c r="G229" s="16"/>
      <c r="H229" s="25" t="s">
        <v>4</v>
      </c>
      <c r="I229" s="226"/>
      <c r="J229" s="13">
        <f t="shared" si="36"/>
        <v>0</v>
      </c>
      <c r="K229" s="13"/>
      <c r="L229" s="136">
        <v>17</v>
      </c>
      <c r="M229" s="16"/>
      <c r="N229" s="49"/>
      <c r="O229" s="24"/>
      <c r="P229" s="16"/>
      <c r="Q229" s="16" t="str">
        <f t="shared" si="38"/>
        <v>Мектеп</v>
      </c>
      <c r="R229" s="16"/>
      <c r="S229" s="16"/>
      <c r="T229" s="226"/>
      <c r="U229" s="13">
        <f t="shared" si="37"/>
        <v>0</v>
      </c>
      <c r="V229" s="137">
        <v>7</v>
      </c>
      <c r="W229" s="49"/>
      <c r="X229" s="49"/>
      <c r="Y229" s="49"/>
      <c r="Z229" s="49"/>
      <c r="AA229" s="16" t="str">
        <f t="shared" si="39"/>
        <v>Мектеп</v>
      </c>
      <c r="AB229" s="49"/>
      <c r="AC229" s="49"/>
      <c r="AD229" s="226"/>
      <c r="AE229" s="13">
        <f t="shared" si="40"/>
        <v>0</v>
      </c>
    </row>
    <row r="230" spans="1:31" ht="14.1" customHeight="1">
      <c r="A230" s="137">
        <v>18</v>
      </c>
      <c r="B230" s="23"/>
      <c r="C230" s="49"/>
      <c r="D230" s="23"/>
      <c r="E230" s="49"/>
      <c r="F230" s="16" t="str">
        <f t="shared" si="32"/>
        <v>Мектеп</v>
      </c>
      <c r="G230" s="16"/>
      <c r="H230" s="23" t="s">
        <v>4</v>
      </c>
      <c r="I230" s="226"/>
      <c r="J230" s="13">
        <f t="shared" si="36"/>
        <v>0</v>
      </c>
      <c r="K230" s="13"/>
      <c r="L230" s="136">
        <v>18</v>
      </c>
      <c r="M230" s="16"/>
      <c r="N230" s="49"/>
      <c r="O230" s="24"/>
      <c r="P230" s="16"/>
      <c r="Q230" s="16" t="str">
        <f t="shared" si="38"/>
        <v>Мектеп</v>
      </c>
      <c r="R230" s="16"/>
      <c r="S230" s="16"/>
      <c r="T230" s="226"/>
      <c r="U230" s="13">
        <f t="shared" si="37"/>
        <v>0</v>
      </c>
      <c r="V230" s="137">
        <v>8</v>
      </c>
      <c r="W230" s="49"/>
      <c r="X230" s="49"/>
      <c r="Y230" s="49"/>
      <c r="Z230" s="49"/>
      <c r="AA230" s="16" t="str">
        <f t="shared" si="39"/>
        <v>Мектеп</v>
      </c>
      <c r="AB230" s="49"/>
      <c r="AC230" s="49"/>
      <c r="AD230" s="226"/>
      <c r="AE230" s="13">
        <f t="shared" si="40"/>
        <v>0</v>
      </c>
    </row>
    <row r="231" spans="1:31" ht="14.1" customHeight="1">
      <c r="A231" s="137">
        <v>19</v>
      </c>
      <c r="B231" s="25"/>
      <c r="C231" s="49"/>
      <c r="D231" s="25"/>
      <c r="E231" s="49"/>
      <c r="F231" s="16" t="str">
        <f t="shared" si="32"/>
        <v>Мектеп</v>
      </c>
      <c r="G231" s="16"/>
      <c r="H231" s="25" t="s">
        <v>4</v>
      </c>
      <c r="I231" s="226"/>
      <c r="J231" s="13">
        <f t="shared" si="36"/>
        <v>0</v>
      </c>
      <c r="K231" s="13"/>
      <c r="L231" s="136">
        <v>19</v>
      </c>
      <c r="M231" s="16"/>
      <c r="N231" s="49"/>
      <c r="O231" s="24"/>
      <c r="P231" s="16"/>
      <c r="Q231" s="16" t="str">
        <f t="shared" si="38"/>
        <v>Мектеп</v>
      </c>
      <c r="R231" s="16"/>
      <c r="S231" s="16"/>
      <c r="T231" s="226"/>
      <c r="U231" s="13">
        <f t="shared" si="37"/>
        <v>0</v>
      </c>
      <c r="V231" s="137">
        <v>9</v>
      </c>
      <c r="W231" s="49"/>
      <c r="X231" s="49"/>
      <c r="Y231" s="49"/>
      <c r="Z231" s="49"/>
      <c r="AA231" s="16" t="str">
        <f t="shared" si="39"/>
        <v>Мектеп</v>
      </c>
      <c r="AB231" s="49"/>
      <c r="AC231" s="49"/>
      <c r="AD231" s="226"/>
      <c r="AE231" s="13">
        <f t="shared" si="40"/>
        <v>0</v>
      </c>
    </row>
    <row r="232" spans="1:31" ht="14.1" customHeight="1">
      <c r="A232" s="136">
        <v>20</v>
      </c>
      <c r="B232" s="23"/>
      <c r="C232" s="49"/>
      <c r="D232" s="23"/>
      <c r="E232" s="49"/>
      <c r="F232" s="16" t="str">
        <f t="shared" si="32"/>
        <v>Мектеп</v>
      </c>
      <c r="G232" s="16"/>
      <c r="H232" s="23" t="s">
        <v>4</v>
      </c>
      <c r="I232" s="226"/>
      <c r="J232" s="13">
        <f t="shared" si="36"/>
        <v>0</v>
      </c>
      <c r="K232" s="13"/>
      <c r="L232" s="136">
        <v>20</v>
      </c>
      <c r="M232" s="16"/>
      <c r="N232" s="49"/>
      <c r="O232" s="24"/>
      <c r="P232" s="16"/>
      <c r="Q232" s="16" t="str">
        <f t="shared" si="38"/>
        <v>Мектеп</v>
      </c>
      <c r="R232" s="16"/>
      <c r="S232" s="16"/>
      <c r="T232" s="226"/>
      <c r="U232" s="13">
        <f t="shared" si="37"/>
        <v>0</v>
      </c>
      <c r="V232" s="137">
        <v>10</v>
      </c>
      <c r="W232" s="49"/>
      <c r="X232" s="49"/>
      <c r="Y232" s="49"/>
      <c r="Z232" s="49"/>
      <c r="AA232" s="16" t="str">
        <f t="shared" si="39"/>
        <v>Мектеп</v>
      </c>
      <c r="AB232" s="49"/>
      <c r="AC232" s="49"/>
      <c r="AD232" s="226"/>
      <c r="AE232" s="13">
        <f t="shared" si="40"/>
        <v>0</v>
      </c>
    </row>
    <row r="233" spans="1:31" ht="14.1" customHeight="1">
      <c r="A233" s="137">
        <v>21</v>
      </c>
      <c r="B233" s="25"/>
      <c r="C233" s="49"/>
      <c r="D233" s="25"/>
      <c r="E233" s="49"/>
      <c r="F233" s="16" t="str">
        <f t="shared" si="32"/>
        <v>Мектеп</v>
      </c>
      <c r="G233" s="16"/>
      <c r="H233" s="23" t="s">
        <v>4</v>
      </c>
      <c r="I233" s="226"/>
      <c r="J233" s="13">
        <f t="shared" si="36"/>
        <v>0</v>
      </c>
      <c r="K233" s="13"/>
      <c r="M233" s="126" t="str">
        <f>IF(N233=движ!D276,".","Девочки не правильно")</f>
        <v>.</v>
      </c>
      <c r="N233" s="126">
        <f>SUMIF(N213:N232,"Қ",U213:U232)</f>
        <v>0</v>
      </c>
      <c r="P233" s="86">
        <f>IF(U212=движ!C276,,"Число прибывших уч-ся не соттветствует движению")</f>
        <v>0</v>
      </c>
      <c r="Q233" s="86"/>
      <c r="R233" s="86"/>
      <c r="V233" s="137">
        <v>11</v>
      </c>
      <c r="W233" s="49"/>
      <c r="X233" s="49"/>
      <c r="Y233" s="49"/>
      <c r="Z233" s="49"/>
      <c r="AA233" s="16" t="str">
        <f t="shared" si="39"/>
        <v>Мектеп</v>
      </c>
      <c r="AB233" s="49"/>
      <c r="AC233" s="49"/>
      <c r="AD233" s="226"/>
      <c r="AE233" s="13">
        <f t="shared" si="40"/>
        <v>0</v>
      </c>
    </row>
    <row r="234" spans="1:31" ht="14.1" customHeight="1">
      <c r="A234" s="137">
        <v>22</v>
      </c>
      <c r="B234" s="25"/>
      <c r="C234" s="49"/>
      <c r="D234" s="25"/>
      <c r="E234" s="49"/>
      <c r="F234" s="16" t="str">
        <f t="shared" si="32"/>
        <v>Мектеп</v>
      </c>
      <c r="G234" s="16"/>
      <c r="H234" s="25" t="s">
        <v>4</v>
      </c>
      <c r="I234" s="226"/>
      <c r="J234" s="13">
        <f t="shared" si="36"/>
        <v>0</v>
      </c>
      <c r="K234" s="13"/>
      <c r="L234" s="3" t="s">
        <v>105</v>
      </c>
      <c r="V234" s="137">
        <v>12</v>
      </c>
      <c r="W234" s="49"/>
      <c r="X234" s="49"/>
      <c r="Y234" s="49"/>
      <c r="Z234" s="49"/>
      <c r="AA234" s="16" t="str">
        <f t="shared" si="39"/>
        <v>Мектеп</v>
      </c>
      <c r="AB234" s="49"/>
      <c r="AC234" s="49"/>
      <c r="AD234" s="226"/>
      <c r="AE234" s="13">
        <f t="shared" si="40"/>
        <v>0</v>
      </c>
    </row>
    <row r="235" spans="1:31" ht="14.1" customHeight="1">
      <c r="A235" s="137">
        <v>23</v>
      </c>
      <c r="B235" s="23"/>
      <c r="C235" s="49"/>
      <c r="D235" s="23"/>
      <c r="E235" s="49"/>
      <c r="F235" s="16" t="str">
        <f t="shared" si="32"/>
        <v>Мектеп</v>
      </c>
      <c r="G235" s="16"/>
      <c r="H235" s="23" t="s">
        <v>4</v>
      </c>
      <c r="I235" s="226"/>
      <c r="J235" s="13">
        <f>IF(B235="",0,1)</f>
        <v>0</v>
      </c>
      <c r="K235" s="13"/>
      <c r="L235" s="4" t="s">
        <v>1</v>
      </c>
      <c r="V235" s="137">
        <v>13</v>
      </c>
      <c r="W235" s="49"/>
      <c r="X235" s="49"/>
      <c r="Y235" s="49"/>
      <c r="Z235" s="49"/>
      <c r="AA235" s="16" t="str">
        <f t="shared" si="39"/>
        <v>Мектеп</v>
      </c>
      <c r="AB235" s="49"/>
      <c r="AC235" s="49"/>
      <c r="AD235" s="226"/>
      <c r="AE235" s="13">
        <f t="shared" si="40"/>
        <v>0</v>
      </c>
    </row>
    <row r="236" spans="1:31" ht="14.1" customHeight="1">
      <c r="A236" s="136">
        <v>24</v>
      </c>
      <c r="B236" s="25"/>
      <c r="C236" s="49"/>
      <c r="D236" s="25"/>
      <c r="E236" s="49"/>
      <c r="F236" s="16" t="str">
        <f t="shared" si="32"/>
        <v>Мектеп</v>
      </c>
      <c r="G236" s="16"/>
      <c r="H236" s="25" t="s">
        <v>4</v>
      </c>
      <c r="I236" s="226"/>
      <c r="J236" s="13">
        <f>IF(B236="",0,1)</f>
        <v>0</v>
      </c>
      <c r="K236" s="13"/>
      <c r="L236" s="230" t="s">
        <v>2</v>
      </c>
      <c r="M236" s="230" t="s">
        <v>3</v>
      </c>
      <c r="N236" s="223" t="s">
        <v>179</v>
      </c>
      <c r="O236" s="223" t="s">
        <v>207</v>
      </c>
      <c r="P236" s="223" t="s">
        <v>182</v>
      </c>
      <c r="Q236" s="223" t="s">
        <v>176</v>
      </c>
      <c r="R236" s="223" t="s">
        <v>213</v>
      </c>
      <c r="S236" s="219" t="s">
        <v>208</v>
      </c>
      <c r="T236" s="229" t="s">
        <v>183</v>
      </c>
      <c r="U236" s="96">
        <f>SUM(U237:U253)</f>
        <v>0</v>
      </c>
      <c r="V236" s="137">
        <v>14</v>
      </c>
      <c r="W236" s="49"/>
      <c r="X236" s="49"/>
      <c r="Y236" s="49"/>
      <c r="Z236" s="49"/>
      <c r="AA236" s="16" t="str">
        <f t="shared" si="39"/>
        <v>Мектеп</v>
      </c>
      <c r="AB236" s="49"/>
      <c r="AC236" s="49"/>
      <c r="AD236" s="226"/>
      <c r="AE236" s="13">
        <f t="shared" si="40"/>
        <v>0</v>
      </c>
    </row>
    <row r="237" spans="1:31" ht="14.1" customHeight="1">
      <c r="A237" s="137">
        <v>25</v>
      </c>
      <c r="B237" s="25"/>
      <c r="C237" s="49"/>
      <c r="D237" s="25"/>
      <c r="E237" s="49"/>
      <c r="F237" s="16" t="str">
        <f t="shared" si="32"/>
        <v>Мектеп</v>
      </c>
      <c r="G237" s="16"/>
      <c r="H237" s="25" t="s">
        <v>4</v>
      </c>
      <c r="I237" s="226"/>
      <c r="J237" s="13">
        <f t="shared" si="36"/>
        <v>0</v>
      </c>
      <c r="K237" s="13"/>
      <c r="L237" s="136">
        <v>1</v>
      </c>
      <c r="M237" s="16"/>
      <c r="N237" s="49"/>
      <c r="O237" s="24"/>
      <c r="P237" s="16"/>
      <c r="Q237" s="16" t="str">
        <f t="shared" ref="Q237:Q253" si="41">+$A$1</f>
        <v>Мектеп</v>
      </c>
      <c r="R237" s="16"/>
      <c r="S237" s="16"/>
      <c r="T237" s="226"/>
      <c r="U237" s="13">
        <f t="shared" ref="U237:U253" si="42">IF(M237="",0,1)</f>
        <v>0</v>
      </c>
      <c r="V237" s="137">
        <v>15</v>
      </c>
      <c r="W237" s="49"/>
      <c r="X237" s="49"/>
      <c r="Y237" s="49"/>
      <c r="Z237" s="49"/>
      <c r="AA237" s="16" t="str">
        <f t="shared" si="39"/>
        <v>Мектеп</v>
      </c>
      <c r="AB237" s="49"/>
      <c r="AC237" s="49"/>
      <c r="AD237" s="226"/>
      <c r="AE237" s="13">
        <f t="shared" si="40"/>
        <v>0</v>
      </c>
    </row>
    <row r="238" spans="1:31" ht="14.1" customHeight="1">
      <c r="A238" s="137">
        <v>26</v>
      </c>
      <c r="B238" s="23"/>
      <c r="C238" s="49"/>
      <c r="D238" s="23"/>
      <c r="E238" s="49"/>
      <c r="F238" s="16" t="str">
        <f t="shared" si="32"/>
        <v>Мектеп</v>
      </c>
      <c r="G238" s="16"/>
      <c r="H238" s="23" t="s">
        <v>4</v>
      </c>
      <c r="I238" s="226"/>
      <c r="J238" s="13">
        <f t="shared" si="36"/>
        <v>0</v>
      </c>
      <c r="K238" s="13"/>
      <c r="L238" s="137">
        <v>2</v>
      </c>
      <c r="M238" s="16"/>
      <c r="N238" s="49"/>
      <c r="O238" s="26"/>
      <c r="P238" s="16"/>
      <c r="Q238" s="16" t="str">
        <f t="shared" si="41"/>
        <v>Мектеп</v>
      </c>
      <c r="R238" s="16"/>
      <c r="S238" s="16"/>
      <c r="T238" s="226"/>
      <c r="U238" s="13">
        <f t="shared" si="42"/>
        <v>0</v>
      </c>
      <c r="V238" s="137">
        <v>16</v>
      </c>
      <c r="W238" s="49"/>
      <c r="X238" s="49"/>
      <c r="Y238" s="49"/>
      <c r="Z238" s="49"/>
      <c r="AA238" s="16" t="str">
        <f t="shared" si="39"/>
        <v>Мектеп</v>
      </c>
      <c r="AB238" s="49"/>
      <c r="AC238" s="49"/>
      <c r="AD238" s="226"/>
      <c r="AE238" s="13">
        <f t="shared" si="40"/>
        <v>0</v>
      </c>
    </row>
    <row r="239" spans="1:31" ht="14.1" customHeight="1">
      <c r="A239" s="137">
        <v>27</v>
      </c>
      <c r="B239" s="25"/>
      <c r="C239" s="49"/>
      <c r="D239" s="25"/>
      <c r="E239" s="49"/>
      <c r="F239" s="16" t="str">
        <f t="shared" si="32"/>
        <v>Мектеп</v>
      </c>
      <c r="G239" s="16"/>
      <c r="H239" s="25" t="s">
        <v>4</v>
      </c>
      <c r="I239" s="226"/>
      <c r="J239" s="13">
        <f t="shared" si="36"/>
        <v>0</v>
      </c>
      <c r="K239" s="13"/>
      <c r="L239" s="137">
        <v>3</v>
      </c>
      <c r="M239" s="49"/>
      <c r="N239" s="49"/>
      <c r="O239" s="26"/>
      <c r="P239" s="49"/>
      <c r="Q239" s="16" t="str">
        <f t="shared" si="41"/>
        <v>Мектеп</v>
      </c>
      <c r="R239" s="16"/>
      <c r="S239" s="16"/>
      <c r="T239" s="226"/>
      <c r="U239" s="13">
        <f t="shared" si="42"/>
        <v>0</v>
      </c>
      <c r="W239" s="124" t="str">
        <f>IF(X239=движ!D282,".","Девочки не правильно")</f>
        <v>.</v>
      </c>
      <c r="X239" s="124">
        <f>SUMIF(X223:X238,"Қ",AE223:AE238)</f>
        <v>0</v>
      </c>
      <c r="Z239" s="86">
        <f>IF(AE222=движ!C282,,"Число прибывших уч-ся не соттветствует движению")</f>
        <v>0</v>
      </c>
      <c r="AA239" s="86"/>
      <c r="AB239" s="86"/>
    </row>
    <row r="240" spans="1:31" ht="14.1" customHeight="1">
      <c r="A240" s="136">
        <v>28</v>
      </c>
      <c r="B240" s="25"/>
      <c r="C240" s="49"/>
      <c r="D240" s="25"/>
      <c r="E240" s="49"/>
      <c r="F240" s="16" t="str">
        <f t="shared" si="32"/>
        <v>Мектеп</v>
      </c>
      <c r="G240" s="16"/>
      <c r="H240" s="25" t="s">
        <v>4</v>
      </c>
      <c r="I240" s="226"/>
      <c r="J240" s="13">
        <f t="shared" si="36"/>
        <v>0</v>
      </c>
      <c r="K240" s="13"/>
      <c r="L240" s="137">
        <v>4</v>
      </c>
      <c r="M240" s="49"/>
      <c r="N240" s="49"/>
      <c r="O240" s="26"/>
      <c r="P240" s="49"/>
      <c r="Q240" s="16" t="str">
        <f t="shared" si="41"/>
        <v>Мектеп</v>
      </c>
      <c r="R240" s="16"/>
      <c r="S240" s="16"/>
      <c r="T240" s="226"/>
      <c r="U240" s="13">
        <f t="shared" si="42"/>
        <v>0</v>
      </c>
      <c r="V240" s="3" t="s">
        <v>188</v>
      </c>
    </row>
    <row r="241" spans="1:31" ht="14.1" customHeight="1">
      <c r="A241" s="137">
        <v>29</v>
      </c>
      <c r="B241" s="25"/>
      <c r="C241" s="49"/>
      <c r="D241" s="25"/>
      <c r="E241" s="49"/>
      <c r="F241" s="16" t="str">
        <f t="shared" ref="F241:F255" si="43">+$A$1</f>
        <v>Мектеп</v>
      </c>
      <c r="G241" s="16"/>
      <c r="H241" s="25" t="s">
        <v>4</v>
      </c>
      <c r="I241" s="226"/>
      <c r="J241" s="13">
        <f>IF(B241="",0,1)</f>
        <v>0</v>
      </c>
      <c r="K241" s="13"/>
      <c r="L241" s="137">
        <v>5</v>
      </c>
      <c r="M241" s="49"/>
      <c r="N241" s="49"/>
      <c r="O241" s="26"/>
      <c r="P241" s="49"/>
      <c r="Q241" s="16" t="str">
        <f t="shared" si="41"/>
        <v>Мектеп</v>
      </c>
      <c r="R241" s="16"/>
      <c r="S241" s="16"/>
      <c r="T241" s="226"/>
      <c r="U241" s="13">
        <f t="shared" si="42"/>
        <v>0</v>
      </c>
      <c r="V241" s="219" t="s">
        <v>2</v>
      </c>
      <c r="W241" s="231" t="s">
        <v>3</v>
      </c>
      <c r="X241" s="219" t="s">
        <v>179</v>
      </c>
      <c r="Y241" s="219" t="s">
        <v>207</v>
      </c>
      <c r="Z241" s="219" t="s">
        <v>182</v>
      </c>
      <c r="AA241" s="219" t="s">
        <v>176</v>
      </c>
      <c r="AB241" s="219" t="s">
        <v>213</v>
      </c>
      <c r="AC241" s="231" t="s">
        <v>5</v>
      </c>
      <c r="AD241" s="221" t="s">
        <v>183</v>
      </c>
      <c r="AE241" s="96">
        <f>SUM(AE242:AI249)</f>
        <v>0</v>
      </c>
    </row>
    <row r="242" spans="1:31" ht="14.1" customHeight="1">
      <c r="A242" s="137">
        <v>30</v>
      </c>
      <c r="B242" s="25"/>
      <c r="C242" s="49"/>
      <c r="D242" s="25"/>
      <c r="E242" s="49"/>
      <c r="F242" s="16" t="str">
        <f t="shared" si="43"/>
        <v>Мектеп</v>
      </c>
      <c r="G242" s="16"/>
      <c r="H242" s="25" t="s">
        <v>4</v>
      </c>
      <c r="I242" s="226"/>
      <c r="J242" s="13">
        <f>IF(B242="",0,1)</f>
        <v>0</v>
      </c>
      <c r="K242" s="13"/>
      <c r="L242" s="136">
        <v>6</v>
      </c>
      <c r="M242" s="49"/>
      <c r="N242" s="49"/>
      <c r="O242" s="26"/>
      <c r="P242" s="49"/>
      <c r="Q242" s="16" t="str">
        <f t="shared" si="41"/>
        <v>Мектеп</v>
      </c>
      <c r="R242" s="49"/>
      <c r="S242" s="16"/>
      <c r="T242" s="226"/>
      <c r="U242" s="13">
        <f t="shared" si="42"/>
        <v>0</v>
      </c>
      <c r="V242" s="136">
        <v>1</v>
      </c>
      <c r="W242" s="16"/>
      <c r="X242" s="49"/>
      <c r="Y242" s="16"/>
      <c r="Z242" s="16"/>
      <c r="AA242" s="16" t="str">
        <f t="shared" ref="AA242:AA249" si="44">+$A$1</f>
        <v>Мектеп</v>
      </c>
      <c r="AB242" s="16"/>
      <c r="AC242" s="16"/>
      <c r="AD242" s="226"/>
      <c r="AE242" s="13">
        <f t="shared" ref="AE242:AE249" si="45">IF(W242="",0,1)</f>
        <v>0</v>
      </c>
    </row>
    <row r="243" spans="1:31" ht="14.1" customHeight="1">
      <c r="A243" s="137">
        <v>31</v>
      </c>
      <c r="B243" s="23"/>
      <c r="C243" s="49"/>
      <c r="D243" s="23"/>
      <c r="E243" s="49"/>
      <c r="F243" s="16" t="str">
        <f t="shared" si="43"/>
        <v>Мектеп</v>
      </c>
      <c r="G243" s="16"/>
      <c r="H243" s="23" t="s">
        <v>4</v>
      </c>
      <c r="I243" s="226"/>
      <c r="J243" s="13">
        <f t="shared" si="36"/>
        <v>0</v>
      </c>
      <c r="K243" s="13"/>
      <c r="L243" s="137">
        <v>7</v>
      </c>
      <c r="M243" s="49"/>
      <c r="N243" s="49"/>
      <c r="O243" s="26"/>
      <c r="P243" s="49"/>
      <c r="Q243" s="16" t="str">
        <f t="shared" si="41"/>
        <v>Мектеп</v>
      </c>
      <c r="R243" s="49"/>
      <c r="S243" s="16"/>
      <c r="T243" s="226"/>
      <c r="U243" s="13">
        <f t="shared" si="42"/>
        <v>0</v>
      </c>
      <c r="V243" s="137">
        <v>2</v>
      </c>
      <c r="W243" s="49"/>
      <c r="X243" s="49"/>
      <c r="Y243" s="49"/>
      <c r="Z243" s="49"/>
      <c r="AA243" s="16" t="str">
        <f t="shared" si="44"/>
        <v>Мектеп</v>
      </c>
      <c r="AB243" s="49"/>
      <c r="AC243" s="49"/>
      <c r="AD243" s="226"/>
      <c r="AE243" s="13">
        <f t="shared" si="45"/>
        <v>0</v>
      </c>
    </row>
    <row r="244" spans="1:31" ht="14.1" customHeight="1">
      <c r="A244" s="136">
        <v>32</v>
      </c>
      <c r="B244" s="25"/>
      <c r="C244" s="49"/>
      <c r="D244" s="25"/>
      <c r="E244" s="49"/>
      <c r="F244" s="16" t="str">
        <f t="shared" si="43"/>
        <v>Мектеп</v>
      </c>
      <c r="G244" s="16"/>
      <c r="H244" s="25" t="s">
        <v>4</v>
      </c>
      <c r="I244" s="226"/>
      <c r="J244" s="13">
        <f t="shared" si="36"/>
        <v>0</v>
      </c>
      <c r="K244" s="13"/>
      <c r="L244" s="137">
        <v>8</v>
      </c>
      <c r="M244" s="49"/>
      <c r="N244" s="49"/>
      <c r="O244" s="26"/>
      <c r="P244" s="49"/>
      <c r="Q244" s="16" t="str">
        <f t="shared" si="41"/>
        <v>Мектеп</v>
      </c>
      <c r="R244" s="49"/>
      <c r="S244" s="16"/>
      <c r="T244" s="226"/>
      <c r="U244" s="13">
        <f t="shared" si="42"/>
        <v>0</v>
      </c>
      <c r="V244" s="137">
        <v>3</v>
      </c>
      <c r="W244" s="49"/>
      <c r="X244" s="49"/>
      <c r="Y244" s="49"/>
      <c r="Z244" s="49"/>
      <c r="AA244" s="16" t="str">
        <f t="shared" si="44"/>
        <v>Мектеп</v>
      </c>
      <c r="AB244" s="49"/>
      <c r="AC244" s="49"/>
      <c r="AD244" s="226"/>
      <c r="AE244" s="13">
        <f t="shared" si="45"/>
        <v>0</v>
      </c>
    </row>
    <row r="245" spans="1:31" ht="14.1" customHeight="1">
      <c r="A245" s="137">
        <v>33</v>
      </c>
      <c r="B245" s="25"/>
      <c r="C245" s="49"/>
      <c r="D245" s="25"/>
      <c r="E245" s="49"/>
      <c r="F245" s="16" t="str">
        <f t="shared" si="43"/>
        <v>Мектеп</v>
      </c>
      <c r="G245" s="16"/>
      <c r="H245" s="25" t="s">
        <v>4</v>
      </c>
      <c r="I245" s="226"/>
      <c r="J245" s="13">
        <f t="shared" si="36"/>
        <v>0</v>
      </c>
      <c r="K245" s="13"/>
      <c r="L245" s="136">
        <v>9</v>
      </c>
      <c r="M245" s="49"/>
      <c r="N245" s="49"/>
      <c r="O245" s="26"/>
      <c r="P245" s="49"/>
      <c r="Q245" s="16" t="str">
        <f t="shared" si="41"/>
        <v>Мектеп</v>
      </c>
      <c r="R245" s="49"/>
      <c r="S245" s="16"/>
      <c r="T245" s="226"/>
      <c r="U245" s="13">
        <f t="shared" si="42"/>
        <v>0</v>
      </c>
      <c r="V245" s="137">
        <v>4</v>
      </c>
      <c r="W245" s="49"/>
      <c r="X245" s="49"/>
      <c r="Y245" s="49"/>
      <c r="Z245" s="49"/>
      <c r="AA245" s="16" t="str">
        <f t="shared" si="44"/>
        <v>Мектеп</v>
      </c>
      <c r="AB245" s="49"/>
      <c r="AC245" s="49"/>
      <c r="AD245" s="226"/>
      <c r="AE245" s="13">
        <f t="shared" si="45"/>
        <v>0</v>
      </c>
    </row>
    <row r="246" spans="1:31" ht="14.1" customHeight="1">
      <c r="A246" s="137">
        <v>34</v>
      </c>
      <c r="B246" s="23"/>
      <c r="C246" s="49"/>
      <c r="D246" s="23"/>
      <c r="E246" s="49"/>
      <c r="F246" s="16" t="str">
        <f t="shared" si="43"/>
        <v>Мектеп</v>
      </c>
      <c r="G246" s="16"/>
      <c r="H246" s="23" t="s">
        <v>4</v>
      </c>
      <c r="I246" s="226"/>
      <c r="J246" s="13">
        <f t="shared" si="36"/>
        <v>0</v>
      </c>
      <c r="K246" s="13"/>
      <c r="L246" s="137">
        <v>10</v>
      </c>
      <c r="M246" s="49"/>
      <c r="N246" s="49"/>
      <c r="O246" s="26"/>
      <c r="P246" s="49"/>
      <c r="Q246" s="16" t="str">
        <f t="shared" si="41"/>
        <v>Мектеп</v>
      </c>
      <c r="R246" s="49"/>
      <c r="S246" s="16"/>
      <c r="T246" s="226"/>
      <c r="U246" s="13">
        <f t="shared" si="42"/>
        <v>0</v>
      </c>
      <c r="V246" s="137">
        <v>5</v>
      </c>
      <c r="W246" s="49"/>
      <c r="X246" s="49"/>
      <c r="Y246" s="49"/>
      <c r="Z246" s="49"/>
      <c r="AA246" s="16" t="str">
        <f t="shared" si="44"/>
        <v>Мектеп</v>
      </c>
      <c r="AB246" s="49"/>
      <c r="AC246" s="49"/>
      <c r="AD246" s="226"/>
      <c r="AE246" s="13">
        <f t="shared" si="45"/>
        <v>0</v>
      </c>
    </row>
    <row r="247" spans="1:31" ht="14.1" customHeight="1">
      <c r="A247" s="137">
        <v>35</v>
      </c>
      <c r="B247" s="25"/>
      <c r="C247" s="49"/>
      <c r="D247" s="25"/>
      <c r="E247" s="49"/>
      <c r="F247" s="16" t="str">
        <f t="shared" si="43"/>
        <v>Мектеп</v>
      </c>
      <c r="G247" s="16"/>
      <c r="H247" s="25" t="s">
        <v>4</v>
      </c>
      <c r="I247" s="226"/>
      <c r="J247" s="13">
        <f t="shared" si="36"/>
        <v>0</v>
      </c>
      <c r="K247" s="13"/>
      <c r="L247" s="137">
        <v>11</v>
      </c>
      <c r="M247" s="49"/>
      <c r="N247" s="49"/>
      <c r="O247" s="26"/>
      <c r="P247" s="49"/>
      <c r="Q247" s="16" t="str">
        <f t="shared" si="41"/>
        <v>Мектеп</v>
      </c>
      <c r="R247" s="49"/>
      <c r="S247" s="16"/>
      <c r="T247" s="226"/>
      <c r="U247" s="13">
        <f t="shared" si="42"/>
        <v>0</v>
      </c>
      <c r="V247" s="137">
        <v>6</v>
      </c>
      <c r="W247" s="49"/>
      <c r="X247" s="49"/>
      <c r="Y247" s="49"/>
      <c r="Z247" s="49"/>
      <c r="AA247" s="16" t="str">
        <f t="shared" si="44"/>
        <v>Мектеп</v>
      </c>
      <c r="AB247" s="49"/>
      <c r="AC247" s="49"/>
      <c r="AD247" s="226"/>
      <c r="AE247" s="13">
        <f t="shared" si="45"/>
        <v>0</v>
      </c>
    </row>
    <row r="248" spans="1:31" ht="14.1" customHeight="1">
      <c r="A248" s="136">
        <v>36</v>
      </c>
      <c r="B248" s="25"/>
      <c r="C248" s="49"/>
      <c r="D248" s="25"/>
      <c r="E248" s="49"/>
      <c r="F248" s="16" t="str">
        <f t="shared" si="43"/>
        <v>Мектеп</v>
      </c>
      <c r="G248" s="16"/>
      <c r="H248" s="25" t="s">
        <v>4</v>
      </c>
      <c r="I248" s="226"/>
      <c r="J248" s="13">
        <f t="shared" si="36"/>
        <v>0</v>
      </c>
      <c r="K248" s="13"/>
      <c r="L248" s="136">
        <v>12</v>
      </c>
      <c r="M248" s="49"/>
      <c r="N248" s="49"/>
      <c r="O248" s="26"/>
      <c r="P248" s="49"/>
      <c r="Q248" s="16" t="str">
        <f t="shared" si="41"/>
        <v>Мектеп</v>
      </c>
      <c r="R248" s="49"/>
      <c r="S248" s="16"/>
      <c r="T248" s="226"/>
      <c r="U248" s="13">
        <f t="shared" si="42"/>
        <v>0</v>
      </c>
      <c r="V248" s="137">
        <v>7</v>
      </c>
      <c r="W248" s="49"/>
      <c r="X248" s="49"/>
      <c r="Y248" s="49"/>
      <c r="Z248" s="49"/>
      <c r="AA248" s="16" t="str">
        <f t="shared" si="44"/>
        <v>Мектеп</v>
      </c>
      <c r="AB248" s="49"/>
      <c r="AC248" s="49"/>
      <c r="AD248" s="226"/>
      <c r="AE248" s="13">
        <f t="shared" si="45"/>
        <v>0</v>
      </c>
    </row>
    <row r="249" spans="1:31" ht="14.1" customHeight="1">
      <c r="A249" s="137">
        <v>37</v>
      </c>
      <c r="B249" s="23"/>
      <c r="C249" s="49"/>
      <c r="D249" s="23"/>
      <c r="E249" s="49"/>
      <c r="F249" s="16" t="str">
        <f t="shared" si="43"/>
        <v>Мектеп</v>
      </c>
      <c r="G249" s="16"/>
      <c r="H249" s="23" t="s">
        <v>4</v>
      </c>
      <c r="I249" s="226"/>
      <c r="J249" s="13">
        <f t="shared" si="36"/>
        <v>0</v>
      </c>
      <c r="K249" s="13"/>
      <c r="L249" s="137">
        <v>13</v>
      </c>
      <c r="M249" s="49"/>
      <c r="N249" s="49"/>
      <c r="O249" s="26"/>
      <c r="P249" s="49"/>
      <c r="Q249" s="16" t="str">
        <f t="shared" si="41"/>
        <v>Мектеп</v>
      </c>
      <c r="R249" s="49"/>
      <c r="S249" s="16"/>
      <c r="T249" s="226"/>
      <c r="U249" s="13">
        <f t="shared" si="42"/>
        <v>0</v>
      </c>
      <c r="V249" s="137">
        <v>8</v>
      </c>
      <c r="W249" s="49"/>
      <c r="X249" s="49"/>
      <c r="Y249" s="49"/>
      <c r="Z249" s="49"/>
      <c r="AA249" s="16" t="str">
        <f t="shared" si="44"/>
        <v>Мектеп</v>
      </c>
      <c r="AB249" s="49"/>
      <c r="AC249" s="49"/>
      <c r="AD249" s="226"/>
      <c r="AE249" s="13">
        <f t="shared" si="45"/>
        <v>0</v>
      </c>
    </row>
    <row r="250" spans="1:31" ht="14.1" customHeight="1">
      <c r="A250" s="137">
        <v>38</v>
      </c>
      <c r="B250" s="25"/>
      <c r="C250" s="49"/>
      <c r="D250" s="25"/>
      <c r="E250" s="49"/>
      <c r="F250" s="16" t="str">
        <f t="shared" si="43"/>
        <v>Мектеп</v>
      </c>
      <c r="G250" s="16"/>
      <c r="H250" s="25" t="s">
        <v>4</v>
      </c>
      <c r="I250" s="226"/>
      <c r="J250" s="13">
        <f t="shared" si="36"/>
        <v>0</v>
      </c>
      <c r="K250" s="13"/>
      <c r="L250" s="137">
        <v>14</v>
      </c>
      <c r="M250" s="49"/>
      <c r="N250" s="49"/>
      <c r="O250" s="26"/>
      <c r="P250" s="49"/>
      <c r="Q250" s="16" t="str">
        <f t="shared" si="41"/>
        <v>Мектеп</v>
      </c>
      <c r="R250" s="49"/>
      <c r="S250" s="16"/>
      <c r="T250" s="226"/>
      <c r="U250" s="13">
        <f t="shared" si="42"/>
        <v>0</v>
      </c>
      <c r="V250" s="3"/>
      <c r="W250" s="126" t="str">
        <f>IF(X250=движ!D279,".","Девочки не правильно")</f>
        <v>.</v>
      </c>
      <c r="X250" s="126">
        <f>SUMIF(X242:X249,"Қ",AE242:AI249)</f>
        <v>0</v>
      </c>
      <c r="Z250" s="86">
        <f>IF(AE241=движ!C279+движ!C278,,"Число прибывших уч-ся не соттветствует движению")</f>
        <v>0</v>
      </c>
      <c r="AA250" s="86"/>
      <c r="AB250" s="86"/>
      <c r="AE250" s="104"/>
    </row>
    <row r="251" spans="1:31" ht="14.1" customHeight="1">
      <c r="A251" s="137">
        <v>39</v>
      </c>
      <c r="B251" s="25"/>
      <c r="C251" s="49"/>
      <c r="D251" s="25"/>
      <c r="E251" s="49"/>
      <c r="F251" s="16" t="str">
        <f t="shared" si="43"/>
        <v>Мектеп</v>
      </c>
      <c r="G251" s="16"/>
      <c r="H251" s="25" t="s">
        <v>4</v>
      </c>
      <c r="I251" s="226"/>
      <c r="J251" s="13">
        <f t="shared" si="36"/>
        <v>0</v>
      </c>
      <c r="K251" s="13"/>
      <c r="L251" s="136">
        <v>15</v>
      </c>
      <c r="M251" s="49"/>
      <c r="N251" s="49"/>
      <c r="O251" s="26"/>
      <c r="P251" s="49"/>
      <c r="Q251" s="16" t="str">
        <f t="shared" si="41"/>
        <v>Мектеп</v>
      </c>
      <c r="R251" s="49"/>
      <c r="S251" s="16"/>
      <c r="T251" s="226"/>
      <c r="U251" s="13">
        <f t="shared" si="42"/>
        <v>0</v>
      </c>
      <c r="AE251" s="4"/>
    </row>
    <row r="252" spans="1:31" ht="14.1" customHeight="1">
      <c r="A252" s="137">
        <v>40</v>
      </c>
      <c r="B252" s="25"/>
      <c r="C252" s="49"/>
      <c r="D252" s="25"/>
      <c r="E252" s="49"/>
      <c r="F252" s="16" t="str">
        <f t="shared" si="43"/>
        <v>Мектеп</v>
      </c>
      <c r="G252" s="16"/>
      <c r="H252" s="25" t="s">
        <v>4</v>
      </c>
      <c r="I252" s="226"/>
      <c r="J252" s="13">
        <f>IF(B252="",0,1)</f>
        <v>0</v>
      </c>
      <c r="K252" s="13"/>
      <c r="L252" s="137">
        <v>16</v>
      </c>
      <c r="M252" s="49"/>
      <c r="N252" s="49"/>
      <c r="O252" s="26"/>
      <c r="P252" s="49"/>
      <c r="Q252" s="16" t="str">
        <f t="shared" si="41"/>
        <v>Мектеп</v>
      </c>
      <c r="R252" s="49"/>
      <c r="S252" s="16"/>
      <c r="T252" s="226"/>
      <c r="U252" s="13">
        <f t="shared" si="42"/>
        <v>0</v>
      </c>
      <c r="V252" s="3" t="s">
        <v>110</v>
      </c>
      <c r="Y252" s="79"/>
    </row>
    <row r="253" spans="1:31" ht="14.1" customHeight="1">
      <c r="A253" s="137">
        <v>41</v>
      </c>
      <c r="B253" s="25"/>
      <c r="C253" s="49"/>
      <c r="D253" s="25"/>
      <c r="E253" s="49"/>
      <c r="F253" s="16" t="str">
        <f t="shared" si="43"/>
        <v>Мектеп</v>
      </c>
      <c r="G253" s="16"/>
      <c r="H253" s="25" t="s">
        <v>4</v>
      </c>
      <c r="I253" s="226"/>
      <c r="J253" s="13">
        <f>IF(B253="",0,1)</f>
        <v>0</v>
      </c>
      <c r="K253" s="13"/>
      <c r="L253" s="137">
        <v>17</v>
      </c>
      <c r="M253" s="49"/>
      <c r="N253" s="49"/>
      <c r="O253" s="26"/>
      <c r="P253" s="49"/>
      <c r="Q253" s="16" t="str">
        <f t="shared" si="41"/>
        <v>Мектеп</v>
      </c>
      <c r="R253" s="49"/>
      <c r="S253" s="16"/>
      <c r="T253" s="226"/>
      <c r="U253" s="13">
        <f t="shared" si="42"/>
        <v>0</v>
      </c>
      <c r="V253" s="4" t="s">
        <v>1</v>
      </c>
      <c r="Y253" s="79"/>
    </row>
    <row r="254" spans="1:31" ht="14.1" customHeight="1">
      <c r="A254" s="137">
        <v>42</v>
      </c>
      <c r="B254" s="25"/>
      <c r="C254" s="49"/>
      <c r="D254" s="25"/>
      <c r="E254" s="49"/>
      <c r="F254" s="16" t="str">
        <f t="shared" si="43"/>
        <v>Мектеп</v>
      </c>
      <c r="G254" s="16"/>
      <c r="H254" s="25" t="s">
        <v>4</v>
      </c>
      <c r="I254" s="226"/>
      <c r="J254" s="13">
        <f>IF(B254="",0,1)</f>
        <v>0</v>
      </c>
      <c r="K254" s="13"/>
      <c r="M254" s="126" t="str">
        <f>IF(N254=движ!D277,".","Девочки не правильно")</f>
        <v>.</v>
      </c>
      <c r="N254" s="126">
        <f>SUMIF(N237:N253,"Қ",U237:U253)</f>
        <v>0</v>
      </c>
      <c r="O254" s="4"/>
      <c r="P254" s="86">
        <f>IF(U236=движ!C277,,"Число прибывших уч-ся не соттветствует движению")</f>
        <v>0</v>
      </c>
      <c r="Q254" s="86"/>
      <c r="R254" s="86"/>
      <c r="U254" s="4"/>
      <c r="V254" s="231" t="s">
        <v>2</v>
      </c>
      <c r="W254" s="231" t="s">
        <v>3</v>
      </c>
      <c r="X254" s="219" t="s">
        <v>179</v>
      </c>
      <c r="Y254" s="219" t="s">
        <v>207</v>
      </c>
      <c r="Z254" s="219" t="s">
        <v>182</v>
      </c>
      <c r="AA254" s="219" t="s">
        <v>176</v>
      </c>
      <c r="AB254" s="219" t="s">
        <v>213</v>
      </c>
      <c r="AC254" s="231" t="s">
        <v>6</v>
      </c>
      <c r="AD254" s="221" t="s">
        <v>183</v>
      </c>
      <c r="AE254" s="96">
        <f>SUM(AE255:AE256)</f>
        <v>0</v>
      </c>
    </row>
    <row r="255" spans="1:31" ht="14.1" customHeight="1">
      <c r="A255" s="137">
        <v>43</v>
      </c>
      <c r="B255" s="25"/>
      <c r="C255" s="49"/>
      <c r="D255" s="25"/>
      <c r="E255" s="49"/>
      <c r="F255" s="16" t="str">
        <f t="shared" si="43"/>
        <v>Мектеп</v>
      </c>
      <c r="G255" s="16"/>
      <c r="H255" s="25" t="s">
        <v>4</v>
      </c>
      <c r="I255" s="226"/>
      <c r="J255" s="13">
        <f>IF(B255="",0,1)</f>
        <v>0</v>
      </c>
      <c r="K255" s="13"/>
      <c r="O255" s="4"/>
      <c r="U255" s="4"/>
      <c r="V255" s="136">
        <v>1</v>
      </c>
      <c r="W255" s="16"/>
      <c r="X255" s="49"/>
      <c r="Y255" s="24"/>
      <c r="Z255" s="16"/>
      <c r="AA255" s="16" t="str">
        <f>+$A$1</f>
        <v>Мектеп</v>
      </c>
      <c r="AB255" s="16"/>
      <c r="AC255" s="16"/>
      <c r="AD255" s="226"/>
      <c r="AE255" s="13">
        <f>IF(W255="",0,1)</f>
        <v>0</v>
      </c>
    </row>
    <row r="256" spans="1:31" ht="14.1" customHeight="1">
      <c r="A256" s="12"/>
      <c r="B256" s="150"/>
      <c r="C256" s="92"/>
      <c r="D256" s="150"/>
      <c r="E256" s="92"/>
      <c r="F256" s="139"/>
      <c r="G256" s="139"/>
      <c r="H256" s="150"/>
      <c r="I256" s="150"/>
      <c r="J256" s="13">
        <f>IF(B256="",0,1)</f>
        <v>0</v>
      </c>
      <c r="K256" s="13"/>
      <c r="L256" s="145"/>
      <c r="M256" s="85"/>
      <c r="N256" s="85"/>
      <c r="O256" s="48"/>
      <c r="P256" s="85"/>
      <c r="Q256" s="85"/>
      <c r="R256" s="85"/>
      <c r="S256" s="85"/>
      <c r="T256" s="197"/>
      <c r="U256" s="80"/>
      <c r="V256" s="137">
        <v>2</v>
      </c>
      <c r="W256" s="49"/>
      <c r="X256" s="49"/>
      <c r="Y256" s="26"/>
      <c r="Z256" s="49"/>
      <c r="AA256" s="16" t="str">
        <f>+$A$1</f>
        <v>Мектеп</v>
      </c>
      <c r="AB256" s="49"/>
      <c r="AC256" s="49"/>
      <c r="AD256" s="226"/>
      <c r="AE256" s="13">
        <f>IF(W256="",0,1)</f>
        <v>0</v>
      </c>
    </row>
    <row r="257" spans="1:31" ht="14.1" customHeight="1">
      <c r="A257" s="85"/>
      <c r="B257" s="146">
        <f>IF(C257=движ!D275,,"Число девочек не соттветствует движению")</f>
        <v>0</v>
      </c>
      <c r="C257" s="146">
        <f>SUMIF(C213:C255,"Қ",J213:J255)</f>
        <v>0</v>
      </c>
      <c r="D257" s="48"/>
      <c r="E257" s="149">
        <f>IF(J212=движ!C275,,"Число прибывших уч-ся не соттветствует движению")</f>
        <v>0</v>
      </c>
      <c r="F257" s="149"/>
      <c r="G257" s="149"/>
      <c r="H257" s="85"/>
      <c r="I257" s="85"/>
      <c r="J257" s="80"/>
      <c r="L257" s="85"/>
      <c r="M257" s="85"/>
      <c r="N257" s="85"/>
      <c r="O257" s="48"/>
      <c r="P257" s="85"/>
      <c r="Q257" s="85"/>
      <c r="R257" s="85"/>
      <c r="S257" s="85"/>
      <c r="T257" s="197"/>
      <c r="U257" s="80"/>
      <c r="V257" s="48"/>
      <c r="W257" s="126" t="str">
        <f>IF(X257=движ!D280,".","Девочки не правильно")</f>
        <v>.</v>
      </c>
      <c r="X257" s="126">
        <f>SUMIF(X255:X256,"Қ",AE255:AI256)</f>
        <v>0</v>
      </c>
      <c r="Y257" s="95"/>
      <c r="Z257" s="86">
        <f>IF(AE254=движ!C280,,"Число прибывших уч-ся не соттветствует движению")</f>
        <v>0</v>
      </c>
      <c r="AA257" s="86"/>
      <c r="AB257" s="86"/>
      <c r="AC257" s="92"/>
      <c r="AD257" s="162"/>
      <c r="AE257" s="13"/>
    </row>
    <row r="258" spans="1:31" ht="14.1" customHeight="1">
      <c r="A258" s="48"/>
      <c r="B258" s="151"/>
      <c r="C258" s="92"/>
      <c r="D258" s="151"/>
      <c r="E258" s="92"/>
      <c r="F258" s="139"/>
      <c r="G258" s="139"/>
      <c r="H258" s="151"/>
      <c r="I258" s="151"/>
      <c r="J258" s="13">
        <f>IF(B258="",0,1)</f>
        <v>0</v>
      </c>
      <c r="K258" s="13"/>
      <c r="L258" s="11"/>
      <c r="M258" s="11"/>
      <c r="N258" s="12"/>
      <c r="O258" s="12"/>
      <c r="P258" s="12"/>
      <c r="Q258" s="12"/>
      <c r="R258" s="12"/>
      <c r="S258" s="11"/>
      <c r="T258" s="198"/>
      <c r="U258" s="80"/>
      <c r="AD258" s="162"/>
      <c r="AE258" s="4"/>
    </row>
    <row r="259" spans="1:31" ht="14.1" customHeight="1">
      <c r="A259" s="90" t="s">
        <v>9</v>
      </c>
      <c r="B259" s="150"/>
      <c r="C259" s="92"/>
      <c r="D259" s="150"/>
      <c r="E259" s="92"/>
      <c r="F259" s="139"/>
      <c r="G259" s="139"/>
      <c r="H259" s="150"/>
      <c r="I259" s="150"/>
      <c r="J259" s="13">
        <f>IF(B259="",0,1)</f>
        <v>0</v>
      </c>
      <c r="K259" s="13"/>
      <c r="L259" s="90" t="s">
        <v>9</v>
      </c>
      <c r="M259" s="152"/>
      <c r="N259" s="92"/>
      <c r="O259" s="159"/>
      <c r="P259" s="152"/>
      <c r="Q259" s="139"/>
      <c r="R259" s="152"/>
      <c r="S259" s="152"/>
      <c r="T259" s="199"/>
      <c r="U259" s="13"/>
      <c r="V259" s="90" t="s">
        <v>9</v>
      </c>
      <c r="W259" s="92"/>
      <c r="X259" s="92"/>
      <c r="Y259" s="95"/>
      <c r="Z259" s="92"/>
      <c r="AA259" s="139"/>
      <c r="AB259" s="92"/>
      <c r="AC259" s="92"/>
      <c r="AD259" s="162"/>
      <c r="AE259" s="13"/>
    </row>
    <row r="260" spans="1:31" ht="14.1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4"/>
      <c r="L260" s="160"/>
      <c r="M260" s="153"/>
      <c r="N260" s="92"/>
      <c r="O260" s="161"/>
      <c r="P260" s="153"/>
      <c r="Q260" s="139"/>
      <c r="R260" s="153"/>
      <c r="S260" s="153"/>
      <c r="T260" s="200"/>
      <c r="U260" s="13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</row>
    <row r="261" spans="1:31" ht="14.1" customHeight="1">
      <c r="A261" s="85"/>
      <c r="B261" s="85"/>
      <c r="C261" s="158"/>
      <c r="D261" s="48"/>
      <c r="E261" s="85"/>
      <c r="F261" s="85"/>
      <c r="G261" s="85"/>
      <c r="H261" s="85"/>
      <c r="I261" s="85"/>
      <c r="J261" s="80"/>
      <c r="L261" s="160"/>
      <c r="M261" s="153"/>
      <c r="N261" s="92"/>
      <c r="O261" s="161"/>
      <c r="P261" s="153"/>
      <c r="Q261" s="139"/>
      <c r="R261" s="153"/>
      <c r="S261" s="153"/>
      <c r="T261" s="200"/>
      <c r="U261" s="13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1:31" ht="14.1" customHeight="1">
      <c r="A262" s="85"/>
      <c r="B262" s="85"/>
      <c r="C262" s="85"/>
      <c r="D262" s="48"/>
      <c r="E262" s="85"/>
      <c r="F262" s="85"/>
      <c r="G262" s="85"/>
      <c r="H262" s="85"/>
      <c r="I262" s="85"/>
      <c r="J262" s="80"/>
      <c r="L262" s="160"/>
      <c r="M262" s="153"/>
      <c r="N262" s="92"/>
      <c r="O262" s="161"/>
      <c r="P262" s="153"/>
      <c r="Q262" s="139"/>
      <c r="R262" s="153"/>
      <c r="S262" s="153"/>
      <c r="T262" s="200"/>
      <c r="U262" s="13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1:31" ht="14.1" customHeight="1">
      <c r="A263" s="85"/>
      <c r="B263" s="85"/>
      <c r="C263" s="85"/>
      <c r="D263" s="48"/>
      <c r="E263" s="85"/>
      <c r="F263" s="85"/>
      <c r="G263" s="85"/>
      <c r="H263" s="85"/>
      <c r="I263" s="85"/>
      <c r="J263" s="80"/>
      <c r="L263" s="85"/>
      <c r="M263" s="146"/>
      <c r="N263" s="146"/>
      <c r="O263" s="48"/>
      <c r="P263" s="149"/>
      <c r="Q263" s="149"/>
      <c r="R263" s="149"/>
      <c r="S263" s="85"/>
      <c r="T263" s="197"/>
      <c r="U263" s="80"/>
      <c r="AE263" s="4"/>
    </row>
    <row r="264" spans="1:31">
      <c r="A264" s="85"/>
      <c r="B264" s="85"/>
      <c r="C264" s="85"/>
      <c r="D264" s="48"/>
      <c r="E264" s="85"/>
      <c r="F264" s="85"/>
      <c r="G264" s="85"/>
      <c r="H264" s="85"/>
      <c r="I264" s="85"/>
      <c r="J264" s="80"/>
      <c r="O264" s="4"/>
      <c r="U264" s="4"/>
      <c r="AE264" s="104"/>
    </row>
    <row r="265" spans="1:31">
      <c r="A265" s="85"/>
      <c r="B265" s="85"/>
      <c r="C265" s="85"/>
      <c r="D265" s="48"/>
      <c r="E265" s="91"/>
      <c r="F265" s="91"/>
      <c r="G265" s="91"/>
      <c r="H265" s="85"/>
      <c r="I265" s="85"/>
      <c r="J265" s="80"/>
      <c r="P265" s="91"/>
      <c r="Q265" s="91"/>
      <c r="R265" s="91"/>
      <c r="U265" s="4"/>
      <c r="Z265" s="91"/>
      <c r="AA265" s="91"/>
      <c r="AB265" s="91"/>
    </row>
    <row r="266" spans="1:31">
      <c r="A266" s="85"/>
      <c r="B266" s="85"/>
      <c r="C266" s="85"/>
      <c r="D266" s="48"/>
      <c r="E266" s="85"/>
      <c r="F266" s="85"/>
      <c r="G266" s="85"/>
      <c r="H266" s="85"/>
      <c r="I266" s="85"/>
      <c r="J266" s="80"/>
    </row>
  </sheetData>
  <sheetProtection password="CF62" sheet="1" formatCells="0" formatColumns="0" formatRows="0"/>
  <sortState ref="M213:T220">
    <sortCondition ref="O213:O220"/>
  </sortState>
  <phoneticPr fontId="1" type="noConversion"/>
  <dataValidations count="6">
    <dataValidation type="list" allowBlank="1" showInputMessage="1" showErrorMessage="1" sqref="E46 E201 E149 E97 E258:E259 E256">
      <formula1>$AG$5:$AG$47</formula1>
    </dataValidation>
    <dataValidation type="list" allowBlank="1" showInputMessage="1" showErrorMessage="1" sqref="S161:S180 S57:S76 S109:S128 S6:S25 S213:S232">
      <formula1>$AI$5:$AI$15</formula1>
    </dataValidation>
    <dataValidation type="list" allowBlank="1" showInputMessage="1" showErrorMessage="1" errorTitle="Қате" error="Егер, ұл-бала болса &quot;Ұ&quot; таңда_x000a_Егер, қыз-бала болса &quot;Қ&quot; таңда" promptTitle="Толтыру" prompt="Егер, ұл-бала болса &quot;Ұ&quot; таңда_x000a_Егер, қыз-бала болса &quot;Қ&quot; таңда_x000a_" sqref="X43:X47 C6:C46 X33:X38 N30:N39 N6:N25 X6:X10 X16:X19 X24:X28 C161:C201 X242:X249 C57:C97 C109:C149 N57:N76 N109:N128 N161:N180 N213:N232 N81:N90 N133:N142 N185:N194 N237:N253 X84:X89 X136:X141 X188:X193 X94:X98 X146:X150 X198:X202 X57:X61 X109:X113 X161:X165 C213:C256 X67:X70 X119:X122 X171:X174 X224:X238 X75:X79 X127:X131 X179:X183 C258:C259 X213:X218 X255:X256 X259 N259:N262">
      <formula1>$AI$22:$AI$23</formula1>
    </dataValidation>
    <dataValidation type="textLength" allowBlank="1" showInputMessage="1" showErrorMessage="1" errorTitle="Қате" error="ЖСН(ИИН) 12 цифрдан тұрады" sqref="I6:I45 AD33:AD38 I213:I255 T30:T39 AD6:AD10 AD15:AD19 T213:T232 T6:T25 AD94:AD98 T237:T253 I57:I96 I109:I148 AD66:AD70 T57:T76 AD75:AD79 AD84:AD89 T81:T90 AD57:AD61 AD179:AD183 T109:T128 T133:T142 AD109:AD113 AD118:AD122 AD127:AD131 AD136:AD141 AD146:AD150 T161:T180 T185:T194 AD188:AD193 AD198:AD202 AD161:AD165 AD170:AD174 I161:I200 AD43:AD47 AD255:AD259 AD213:AD218 AD223:AD238 AD242:AD249 AD24:AD28">
      <formula1>12</formula1>
      <formula2>12</formula2>
    </dataValidation>
    <dataValidation type="list" allowBlank="1" showInputMessage="1" showErrorMessage="1" sqref="E6:E45 E57:E96 E109:E148 E161:E200 E213:E255">
      <formula1>$AG$5:$AG$43</formula1>
    </dataValidation>
    <dataValidation type="list" allowBlank="1" showInputMessage="1" showErrorMessage="1" sqref="S30:S39 S81:S90 S133:S142 S185:S194 S237:S253">
      <formula1>$AH$5:$AH$21</formula1>
    </dataValidation>
  </dataValidations>
  <pageMargins left="0.78740157480314965" right="0" top="0.19685039370078741" bottom="0.19685039370078741" header="0.51181102362204722" footer="0.51181102362204722"/>
  <pageSetup scale="79" orientation="landscape" verticalDpi="300" r:id="rId1"/>
  <headerFooter alignWithMargins="0"/>
  <rowBreaks count="4" manualBreakCount="4">
    <brk id="51" max="16383" man="1"/>
    <brk id="103" max="16383" man="1"/>
    <brk id="155" max="17" man="1"/>
    <brk id="207" max="16383" man="1"/>
  </rowBreaks>
  <colBreaks count="2" manualBreakCount="2">
    <brk id="11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110" zoomScaleNormal="110" zoomScaleSheetLayoutView="120" workbookViewId="0">
      <selection activeCell="H15" sqref="H15"/>
    </sheetView>
  </sheetViews>
  <sheetFormatPr defaultRowHeight="12.75"/>
  <cols>
    <col min="1" max="1" width="6.42578125" customWidth="1"/>
    <col min="2" max="2" width="27.5703125" customWidth="1"/>
    <col min="3" max="3" width="4.7109375" style="118" customWidth="1"/>
    <col min="4" max="4" width="6.42578125" customWidth="1"/>
    <col min="5" max="5" width="23.140625" customWidth="1"/>
    <col min="6" max="6" width="3.42578125" style="118" customWidth="1"/>
    <col min="7" max="7" width="6.42578125" customWidth="1"/>
    <col min="8" max="8" width="32.85546875" customWidth="1"/>
    <col min="9" max="9" width="3.42578125" style="118" customWidth="1"/>
    <col min="10" max="10" width="6.42578125" customWidth="1"/>
    <col min="11" max="11" width="32.85546875" customWidth="1"/>
    <col min="12" max="12" width="3.42578125" style="118" customWidth="1"/>
  </cols>
  <sheetData>
    <row r="1" spans="1:12" ht="12" customHeight="1">
      <c r="A1" s="18" t="s">
        <v>175</v>
      </c>
    </row>
    <row r="2" spans="1:12" ht="12" customHeight="1">
      <c r="A2" s="3" t="s">
        <v>8</v>
      </c>
    </row>
    <row r="3" spans="1:12" ht="12" customHeight="1">
      <c r="A3" s="3" t="s">
        <v>38</v>
      </c>
      <c r="D3" s="3"/>
      <c r="G3" s="3"/>
      <c r="J3" s="3"/>
    </row>
    <row r="4" spans="1:12" ht="12" customHeight="1" thickBot="1">
      <c r="A4" s="4" t="s">
        <v>1</v>
      </c>
      <c r="D4" s="4" t="s">
        <v>1</v>
      </c>
      <c r="G4" s="4" t="s">
        <v>1</v>
      </c>
      <c r="J4" s="4" t="s">
        <v>1</v>
      </c>
    </row>
    <row r="5" spans="1:12" ht="12" customHeight="1" thickBot="1">
      <c r="A5" s="7" t="s">
        <v>2</v>
      </c>
      <c r="B5" s="8" t="s">
        <v>3</v>
      </c>
      <c r="C5" s="118">
        <f>SUM(C6:C55)+F5+I5+L5</f>
        <v>0</v>
      </c>
      <c r="D5" s="7" t="s">
        <v>2</v>
      </c>
      <c r="E5" s="8" t="s">
        <v>3</v>
      </c>
      <c r="F5" s="118">
        <f>SUM(F6:F55)</f>
        <v>0</v>
      </c>
      <c r="G5" s="5" t="s">
        <v>2</v>
      </c>
      <c r="H5" s="6" t="s">
        <v>3</v>
      </c>
      <c r="I5" s="118">
        <f>SUM(I6:I55)</f>
        <v>0</v>
      </c>
      <c r="J5" s="5" t="s">
        <v>2</v>
      </c>
      <c r="K5" s="6" t="s">
        <v>3</v>
      </c>
      <c r="L5" s="118">
        <f>SUM(L6:L55)</f>
        <v>0</v>
      </c>
    </row>
    <row r="6" spans="1:12" s="4" customFormat="1" ht="12" customHeight="1">
      <c r="A6" s="184">
        <v>1</v>
      </c>
      <c r="B6" s="218"/>
      <c r="C6" s="132">
        <f t="shared" ref="C6:C55" si="0">IF(B6="",0,1)</f>
        <v>0</v>
      </c>
      <c r="D6" s="184">
        <v>51</v>
      </c>
      <c r="E6" s="218"/>
      <c r="F6" s="132">
        <f t="shared" ref="F6:F55" si="1">IF(E6="",0,1)</f>
        <v>0</v>
      </c>
      <c r="G6" s="9">
        <v>101</v>
      </c>
      <c r="H6" s="191"/>
      <c r="I6" s="132">
        <f t="shared" ref="I6:I55" si="2">IF(H6="",0,1)</f>
        <v>0</v>
      </c>
      <c r="J6" s="9">
        <v>151</v>
      </c>
      <c r="K6" s="189"/>
      <c r="L6" s="132">
        <f t="shared" ref="L6:L55" si="3">IF(K6="",0,1)</f>
        <v>0</v>
      </c>
    </row>
    <row r="7" spans="1:12" s="4" customFormat="1" ht="12" customHeight="1">
      <c r="A7" s="185">
        <v>2</v>
      </c>
      <c r="B7" s="218"/>
      <c r="C7" s="132">
        <f t="shared" si="0"/>
        <v>0</v>
      </c>
      <c r="D7" s="184">
        <v>52</v>
      </c>
      <c r="E7" s="218"/>
      <c r="F7" s="132">
        <f t="shared" si="1"/>
        <v>0</v>
      </c>
      <c r="G7" s="10">
        <v>102</v>
      </c>
      <c r="H7" s="191"/>
      <c r="I7" s="132">
        <f t="shared" si="2"/>
        <v>0</v>
      </c>
      <c r="J7" s="10">
        <v>152</v>
      </c>
      <c r="K7" s="190"/>
      <c r="L7" s="132">
        <f t="shared" si="3"/>
        <v>0</v>
      </c>
    </row>
    <row r="8" spans="1:12" s="4" customFormat="1" ht="12" customHeight="1">
      <c r="A8" s="185">
        <v>3</v>
      </c>
      <c r="B8" s="218"/>
      <c r="C8" s="132">
        <f t="shared" si="0"/>
        <v>0</v>
      </c>
      <c r="D8" s="184">
        <v>53</v>
      </c>
      <c r="E8" s="218"/>
      <c r="F8" s="132">
        <f t="shared" si="1"/>
        <v>0</v>
      </c>
      <c r="G8" s="10">
        <v>103</v>
      </c>
      <c r="H8" s="191"/>
      <c r="I8" s="132">
        <f t="shared" si="2"/>
        <v>0</v>
      </c>
      <c r="J8" s="10">
        <v>153</v>
      </c>
      <c r="K8" s="189"/>
      <c r="L8" s="132">
        <f t="shared" si="3"/>
        <v>0</v>
      </c>
    </row>
    <row r="9" spans="1:12" s="4" customFormat="1" ht="12" customHeight="1">
      <c r="A9" s="184">
        <v>4</v>
      </c>
      <c r="B9" s="218"/>
      <c r="C9" s="132">
        <f t="shared" si="0"/>
        <v>0</v>
      </c>
      <c r="D9" s="184">
        <v>54</v>
      </c>
      <c r="E9" s="218"/>
      <c r="F9" s="132">
        <f t="shared" si="1"/>
        <v>0</v>
      </c>
      <c r="G9" s="9">
        <v>104</v>
      </c>
      <c r="H9" s="191"/>
      <c r="I9" s="132">
        <f t="shared" si="2"/>
        <v>0</v>
      </c>
      <c r="J9" s="9">
        <v>154</v>
      </c>
      <c r="K9" s="190"/>
      <c r="L9" s="132">
        <f t="shared" si="3"/>
        <v>0</v>
      </c>
    </row>
    <row r="10" spans="1:12" s="4" customFormat="1" ht="12" customHeight="1">
      <c r="A10" s="184">
        <v>5</v>
      </c>
      <c r="B10" s="218"/>
      <c r="C10" s="132">
        <f t="shared" si="0"/>
        <v>0</v>
      </c>
      <c r="D10" s="184">
        <v>55</v>
      </c>
      <c r="E10" s="218"/>
      <c r="F10" s="132">
        <f t="shared" si="1"/>
        <v>0</v>
      </c>
      <c r="G10" s="10">
        <v>105</v>
      </c>
      <c r="H10" s="191"/>
      <c r="I10" s="132">
        <f t="shared" si="2"/>
        <v>0</v>
      </c>
      <c r="J10" s="10">
        <v>155</v>
      </c>
      <c r="K10" s="189"/>
      <c r="L10" s="132">
        <f t="shared" si="3"/>
        <v>0</v>
      </c>
    </row>
    <row r="11" spans="1:12" s="4" customFormat="1" ht="12" customHeight="1">
      <c r="A11" s="185">
        <v>6</v>
      </c>
      <c r="B11" s="218"/>
      <c r="C11" s="132">
        <f t="shared" si="0"/>
        <v>0</v>
      </c>
      <c r="D11" s="184">
        <v>56</v>
      </c>
      <c r="E11" s="218"/>
      <c r="F11" s="132">
        <f t="shared" si="1"/>
        <v>0</v>
      </c>
      <c r="G11" s="10">
        <v>106</v>
      </c>
      <c r="H11" s="191"/>
      <c r="I11" s="132">
        <f t="shared" si="2"/>
        <v>0</v>
      </c>
      <c r="J11" s="10">
        <v>156</v>
      </c>
      <c r="K11" s="189"/>
      <c r="L11" s="132">
        <f t="shared" si="3"/>
        <v>0</v>
      </c>
    </row>
    <row r="12" spans="1:12" s="4" customFormat="1" ht="12" customHeight="1">
      <c r="A12" s="185">
        <v>7</v>
      </c>
      <c r="B12" s="218"/>
      <c r="C12" s="132">
        <f t="shared" si="0"/>
        <v>0</v>
      </c>
      <c r="D12" s="184">
        <v>57</v>
      </c>
      <c r="E12" s="218"/>
      <c r="F12" s="132">
        <f t="shared" si="1"/>
        <v>0</v>
      </c>
      <c r="G12" s="9">
        <v>107</v>
      </c>
      <c r="H12" s="191"/>
      <c r="I12" s="132">
        <f t="shared" si="2"/>
        <v>0</v>
      </c>
      <c r="J12" s="9">
        <v>157</v>
      </c>
      <c r="K12" s="189"/>
      <c r="L12" s="132">
        <f t="shared" si="3"/>
        <v>0</v>
      </c>
    </row>
    <row r="13" spans="1:12" s="4" customFormat="1" ht="12" customHeight="1">
      <c r="A13" s="184">
        <v>8</v>
      </c>
      <c r="B13" s="218"/>
      <c r="C13" s="132">
        <f t="shared" si="0"/>
        <v>0</v>
      </c>
      <c r="D13" s="184">
        <v>58</v>
      </c>
      <c r="E13" s="218"/>
      <c r="F13" s="132">
        <f t="shared" si="1"/>
        <v>0</v>
      </c>
      <c r="G13" s="187">
        <v>108</v>
      </c>
      <c r="H13" s="191"/>
      <c r="I13" s="132">
        <f t="shared" si="2"/>
        <v>0</v>
      </c>
      <c r="J13" s="10">
        <v>158</v>
      </c>
      <c r="K13" s="189"/>
      <c r="L13" s="132">
        <f t="shared" si="3"/>
        <v>0</v>
      </c>
    </row>
    <row r="14" spans="1:12" s="4" customFormat="1" ht="12" customHeight="1">
      <c r="A14" s="184">
        <v>9</v>
      </c>
      <c r="B14" s="218"/>
      <c r="C14" s="132">
        <f t="shared" si="0"/>
        <v>0</v>
      </c>
      <c r="D14" s="184">
        <v>59</v>
      </c>
      <c r="E14" s="218"/>
      <c r="F14" s="132">
        <f t="shared" si="1"/>
        <v>0</v>
      </c>
      <c r="G14" s="187">
        <v>109</v>
      </c>
      <c r="H14" s="191"/>
      <c r="I14" s="132">
        <f t="shared" si="2"/>
        <v>0</v>
      </c>
      <c r="J14" s="10">
        <v>159</v>
      </c>
      <c r="K14" s="191"/>
      <c r="L14" s="132">
        <f t="shared" si="3"/>
        <v>0</v>
      </c>
    </row>
    <row r="15" spans="1:12" s="4" customFormat="1" ht="12" customHeight="1">
      <c r="A15" s="185">
        <v>10</v>
      </c>
      <c r="B15" s="218"/>
      <c r="C15" s="132">
        <f t="shared" si="0"/>
        <v>0</v>
      </c>
      <c r="D15" s="184">
        <v>60</v>
      </c>
      <c r="E15" s="218"/>
      <c r="F15" s="132">
        <f t="shared" si="1"/>
        <v>0</v>
      </c>
      <c r="G15" s="188">
        <v>110</v>
      </c>
      <c r="H15" s="189"/>
      <c r="I15" s="132">
        <f t="shared" si="2"/>
        <v>0</v>
      </c>
      <c r="J15" s="9">
        <v>160</v>
      </c>
      <c r="K15" s="189"/>
      <c r="L15" s="132">
        <f t="shared" si="3"/>
        <v>0</v>
      </c>
    </row>
    <row r="16" spans="1:12" s="4" customFormat="1" ht="12" customHeight="1">
      <c r="A16" s="185">
        <v>11</v>
      </c>
      <c r="B16" s="218"/>
      <c r="C16" s="132">
        <f t="shared" si="0"/>
        <v>0</v>
      </c>
      <c r="D16" s="184">
        <v>61</v>
      </c>
      <c r="E16" s="218"/>
      <c r="F16" s="132">
        <f t="shared" si="1"/>
        <v>0</v>
      </c>
      <c r="G16" s="187">
        <v>111</v>
      </c>
      <c r="H16" s="189"/>
      <c r="I16" s="132">
        <f t="shared" si="2"/>
        <v>0</v>
      </c>
      <c r="J16" s="10">
        <v>161</v>
      </c>
      <c r="K16" s="189"/>
      <c r="L16" s="132">
        <f t="shared" si="3"/>
        <v>0</v>
      </c>
    </row>
    <row r="17" spans="1:12" s="4" customFormat="1" ht="12" customHeight="1">
      <c r="A17" s="184">
        <v>12</v>
      </c>
      <c r="B17" s="218"/>
      <c r="C17" s="132">
        <f t="shared" si="0"/>
        <v>0</v>
      </c>
      <c r="D17" s="184">
        <v>62</v>
      </c>
      <c r="E17" s="218"/>
      <c r="F17" s="132">
        <f t="shared" si="1"/>
        <v>0</v>
      </c>
      <c r="G17" s="187">
        <v>112</v>
      </c>
      <c r="H17" s="189"/>
      <c r="I17" s="132">
        <f t="shared" si="2"/>
        <v>0</v>
      </c>
      <c r="J17" s="10">
        <v>162</v>
      </c>
      <c r="K17" s="189"/>
      <c r="L17" s="132">
        <f t="shared" si="3"/>
        <v>0</v>
      </c>
    </row>
    <row r="18" spans="1:12" s="4" customFormat="1" ht="12" customHeight="1">
      <c r="A18" s="184">
        <v>13</v>
      </c>
      <c r="B18" s="218"/>
      <c r="C18" s="132">
        <f t="shared" si="0"/>
        <v>0</v>
      </c>
      <c r="D18" s="184">
        <v>63</v>
      </c>
      <c r="E18" s="218"/>
      <c r="F18" s="132">
        <f t="shared" si="1"/>
        <v>0</v>
      </c>
      <c r="G18" s="9">
        <v>113</v>
      </c>
      <c r="H18" s="189"/>
      <c r="I18" s="132">
        <f t="shared" si="2"/>
        <v>0</v>
      </c>
      <c r="J18" s="9">
        <v>163</v>
      </c>
      <c r="K18" s="189"/>
      <c r="L18" s="132">
        <f t="shared" si="3"/>
        <v>0</v>
      </c>
    </row>
    <row r="19" spans="1:12" s="4" customFormat="1" ht="12" customHeight="1">
      <c r="A19" s="185">
        <v>14</v>
      </c>
      <c r="B19" s="218"/>
      <c r="C19" s="132">
        <f t="shared" si="0"/>
        <v>0</v>
      </c>
      <c r="D19" s="184">
        <v>64</v>
      </c>
      <c r="E19" s="218"/>
      <c r="F19" s="132">
        <f t="shared" si="1"/>
        <v>0</v>
      </c>
      <c r="G19" s="10">
        <v>114</v>
      </c>
      <c r="H19" s="189"/>
      <c r="I19" s="132">
        <f t="shared" si="2"/>
        <v>0</v>
      </c>
      <c r="J19" s="10">
        <v>164</v>
      </c>
      <c r="K19" s="189"/>
      <c r="L19" s="132">
        <f t="shared" si="3"/>
        <v>0</v>
      </c>
    </row>
    <row r="20" spans="1:12" s="4" customFormat="1" ht="12" customHeight="1">
      <c r="A20" s="185">
        <v>15</v>
      </c>
      <c r="B20" s="218"/>
      <c r="C20" s="132">
        <f t="shared" si="0"/>
        <v>0</v>
      </c>
      <c r="D20" s="184">
        <v>65</v>
      </c>
      <c r="E20" s="218"/>
      <c r="F20" s="132">
        <f t="shared" si="1"/>
        <v>0</v>
      </c>
      <c r="G20" s="10">
        <v>115</v>
      </c>
      <c r="H20" s="189"/>
      <c r="I20" s="132">
        <f t="shared" si="2"/>
        <v>0</v>
      </c>
      <c r="J20" s="10">
        <v>165</v>
      </c>
      <c r="K20" s="189"/>
      <c r="L20" s="132">
        <f t="shared" si="3"/>
        <v>0</v>
      </c>
    </row>
    <row r="21" spans="1:12" s="4" customFormat="1" ht="12" customHeight="1">
      <c r="A21" s="184">
        <v>16</v>
      </c>
      <c r="B21" s="218"/>
      <c r="C21" s="132">
        <f t="shared" si="0"/>
        <v>0</v>
      </c>
      <c r="D21" s="184">
        <v>66</v>
      </c>
      <c r="E21" s="218"/>
      <c r="F21" s="132">
        <f t="shared" si="1"/>
        <v>0</v>
      </c>
      <c r="G21" s="9">
        <v>116</v>
      </c>
      <c r="H21" s="189"/>
      <c r="I21" s="132">
        <f t="shared" si="2"/>
        <v>0</v>
      </c>
      <c r="J21" s="9">
        <v>166</v>
      </c>
      <c r="K21" s="189"/>
      <c r="L21" s="132">
        <f t="shared" si="3"/>
        <v>0</v>
      </c>
    </row>
    <row r="22" spans="1:12" s="4" customFormat="1" ht="12" customHeight="1">
      <c r="A22" s="184">
        <v>17</v>
      </c>
      <c r="B22" s="218"/>
      <c r="C22" s="132">
        <f t="shared" si="0"/>
        <v>0</v>
      </c>
      <c r="D22" s="184">
        <v>67</v>
      </c>
      <c r="E22" s="218"/>
      <c r="F22" s="132">
        <f t="shared" si="1"/>
        <v>0</v>
      </c>
      <c r="G22" s="10">
        <v>117</v>
      </c>
      <c r="H22" s="189"/>
      <c r="I22" s="132">
        <f t="shared" si="2"/>
        <v>0</v>
      </c>
      <c r="J22" s="10">
        <v>167</v>
      </c>
      <c r="K22" s="189"/>
      <c r="L22" s="132">
        <f t="shared" si="3"/>
        <v>0</v>
      </c>
    </row>
    <row r="23" spans="1:12" s="4" customFormat="1" ht="12" customHeight="1">
      <c r="A23" s="185">
        <v>18</v>
      </c>
      <c r="B23" s="218"/>
      <c r="C23" s="132">
        <f t="shared" si="0"/>
        <v>0</v>
      </c>
      <c r="D23" s="184">
        <v>68</v>
      </c>
      <c r="E23" s="218"/>
      <c r="F23" s="132">
        <f t="shared" si="1"/>
        <v>0</v>
      </c>
      <c r="G23" s="10">
        <v>118</v>
      </c>
      <c r="H23" s="192"/>
      <c r="I23" s="132">
        <f t="shared" si="2"/>
        <v>0</v>
      </c>
      <c r="J23" s="10">
        <v>168</v>
      </c>
      <c r="K23" s="192"/>
      <c r="L23" s="132">
        <f t="shared" si="3"/>
        <v>0</v>
      </c>
    </row>
    <row r="24" spans="1:12" s="4" customFormat="1" ht="12" customHeight="1">
      <c r="A24" s="185">
        <v>19</v>
      </c>
      <c r="B24" s="218"/>
      <c r="C24" s="132">
        <f t="shared" si="0"/>
        <v>0</v>
      </c>
      <c r="D24" s="184">
        <v>69</v>
      </c>
      <c r="E24" s="218"/>
      <c r="F24" s="132">
        <f t="shared" si="1"/>
        <v>0</v>
      </c>
      <c r="G24" s="9">
        <v>119</v>
      </c>
      <c r="H24" s="173"/>
      <c r="I24" s="132">
        <f t="shared" si="2"/>
        <v>0</v>
      </c>
      <c r="J24" s="9">
        <v>169</v>
      </c>
      <c r="K24" s="173"/>
      <c r="L24" s="132">
        <f t="shared" si="3"/>
        <v>0</v>
      </c>
    </row>
    <row r="25" spans="1:12" s="4" customFormat="1" ht="12" customHeight="1">
      <c r="A25" s="184">
        <v>20</v>
      </c>
      <c r="B25" s="218"/>
      <c r="C25" s="132">
        <f t="shared" si="0"/>
        <v>0</v>
      </c>
      <c r="D25" s="184">
        <v>70</v>
      </c>
      <c r="E25" s="218"/>
      <c r="F25" s="132">
        <f t="shared" si="1"/>
        <v>0</v>
      </c>
      <c r="G25" s="10">
        <v>120</v>
      </c>
      <c r="H25" s="173"/>
      <c r="I25" s="132">
        <f t="shared" si="2"/>
        <v>0</v>
      </c>
      <c r="J25" s="10">
        <v>170</v>
      </c>
      <c r="K25" s="173"/>
      <c r="L25" s="132">
        <f t="shared" si="3"/>
        <v>0</v>
      </c>
    </row>
    <row r="26" spans="1:12" s="4" customFormat="1" ht="12" customHeight="1">
      <c r="A26" s="184">
        <v>21</v>
      </c>
      <c r="B26" s="218"/>
      <c r="C26" s="132">
        <f t="shared" si="0"/>
        <v>0</v>
      </c>
      <c r="D26" s="184">
        <v>71</v>
      </c>
      <c r="E26" s="218"/>
      <c r="F26" s="132">
        <f t="shared" si="1"/>
        <v>0</v>
      </c>
      <c r="G26" s="10">
        <v>121</v>
      </c>
      <c r="H26" s="173"/>
      <c r="I26" s="132">
        <f t="shared" si="2"/>
        <v>0</v>
      </c>
      <c r="J26" s="10">
        <v>171</v>
      </c>
      <c r="K26" s="173"/>
      <c r="L26" s="132">
        <f t="shared" si="3"/>
        <v>0</v>
      </c>
    </row>
    <row r="27" spans="1:12" s="4" customFormat="1" ht="12" customHeight="1">
      <c r="A27" s="185">
        <v>22</v>
      </c>
      <c r="B27" s="218"/>
      <c r="C27" s="132">
        <f t="shared" si="0"/>
        <v>0</v>
      </c>
      <c r="D27" s="184">
        <v>72</v>
      </c>
      <c r="E27" s="218"/>
      <c r="F27" s="132">
        <f t="shared" si="1"/>
        <v>0</v>
      </c>
      <c r="G27" s="9">
        <v>122</v>
      </c>
      <c r="H27" s="173"/>
      <c r="I27" s="132">
        <f t="shared" si="2"/>
        <v>0</v>
      </c>
      <c r="J27" s="9">
        <v>172</v>
      </c>
      <c r="K27" s="173"/>
      <c r="L27" s="132">
        <f t="shared" si="3"/>
        <v>0</v>
      </c>
    </row>
    <row r="28" spans="1:12" s="4" customFormat="1" ht="12" customHeight="1">
      <c r="A28" s="185">
        <v>23</v>
      </c>
      <c r="B28" s="218"/>
      <c r="C28" s="132">
        <f t="shared" si="0"/>
        <v>0</v>
      </c>
      <c r="D28" s="184">
        <v>73</v>
      </c>
      <c r="E28" s="218"/>
      <c r="F28" s="132">
        <f t="shared" si="1"/>
        <v>0</v>
      </c>
      <c r="G28" s="10">
        <v>123</v>
      </c>
      <c r="H28" s="173"/>
      <c r="I28" s="132">
        <f t="shared" si="2"/>
        <v>0</v>
      </c>
      <c r="J28" s="10">
        <v>173</v>
      </c>
      <c r="K28" s="173"/>
      <c r="L28" s="132">
        <f t="shared" si="3"/>
        <v>0</v>
      </c>
    </row>
    <row r="29" spans="1:12" s="4" customFormat="1" ht="12" customHeight="1">
      <c r="A29" s="184">
        <v>24</v>
      </c>
      <c r="B29" s="218"/>
      <c r="C29" s="132">
        <f t="shared" si="0"/>
        <v>0</v>
      </c>
      <c r="D29" s="184">
        <v>74</v>
      </c>
      <c r="E29" s="218"/>
      <c r="F29" s="132">
        <f t="shared" si="1"/>
        <v>0</v>
      </c>
      <c r="G29" s="10">
        <v>124</v>
      </c>
      <c r="H29" s="173"/>
      <c r="I29" s="132">
        <f t="shared" si="2"/>
        <v>0</v>
      </c>
      <c r="J29" s="10">
        <v>174</v>
      </c>
      <c r="K29" s="173"/>
      <c r="L29" s="132">
        <f t="shared" si="3"/>
        <v>0</v>
      </c>
    </row>
    <row r="30" spans="1:12" s="4" customFormat="1" ht="12" customHeight="1">
      <c r="A30" s="184">
        <v>25</v>
      </c>
      <c r="B30" s="218"/>
      <c r="C30" s="132">
        <f t="shared" si="0"/>
        <v>0</v>
      </c>
      <c r="D30" s="184">
        <v>75</v>
      </c>
      <c r="E30" s="218"/>
      <c r="F30" s="132">
        <f t="shared" si="1"/>
        <v>0</v>
      </c>
      <c r="G30" s="9">
        <v>125</v>
      </c>
      <c r="H30" s="173"/>
      <c r="I30" s="132">
        <f t="shared" si="2"/>
        <v>0</v>
      </c>
      <c r="J30" s="9">
        <v>175</v>
      </c>
      <c r="K30" s="173"/>
      <c r="L30" s="132">
        <f t="shared" si="3"/>
        <v>0</v>
      </c>
    </row>
    <row r="31" spans="1:12" s="4" customFormat="1" ht="12" customHeight="1">
      <c r="A31" s="185">
        <v>26</v>
      </c>
      <c r="B31" s="218"/>
      <c r="C31" s="132">
        <f t="shared" si="0"/>
        <v>0</v>
      </c>
      <c r="D31" s="184">
        <v>76</v>
      </c>
      <c r="E31" s="218"/>
      <c r="F31" s="132">
        <f t="shared" si="1"/>
        <v>0</v>
      </c>
      <c r="G31" s="10">
        <v>126</v>
      </c>
      <c r="H31" s="173"/>
      <c r="I31" s="132">
        <f t="shared" si="2"/>
        <v>0</v>
      </c>
      <c r="J31" s="10">
        <v>176</v>
      </c>
      <c r="K31" s="173"/>
      <c r="L31" s="132">
        <f t="shared" si="3"/>
        <v>0</v>
      </c>
    </row>
    <row r="32" spans="1:12" s="4" customFormat="1" ht="12" customHeight="1">
      <c r="A32" s="185">
        <v>27</v>
      </c>
      <c r="B32" s="218"/>
      <c r="C32" s="132">
        <f t="shared" si="0"/>
        <v>0</v>
      </c>
      <c r="D32" s="184">
        <v>77</v>
      </c>
      <c r="E32" s="218"/>
      <c r="F32" s="132">
        <f t="shared" si="1"/>
        <v>0</v>
      </c>
      <c r="G32" s="10">
        <v>127</v>
      </c>
      <c r="H32" s="173"/>
      <c r="I32" s="132">
        <f t="shared" si="2"/>
        <v>0</v>
      </c>
      <c r="J32" s="10">
        <v>177</v>
      </c>
      <c r="K32" s="173"/>
      <c r="L32" s="132">
        <f t="shared" si="3"/>
        <v>0</v>
      </c>
    </row>
    <row r="33" spans="1:12" s="4" customFormat="1" ht="12" customHeight="1">
      <c r="A33" s="184">
        <v>28</v>
      </c>
      <c r="B33" s="218"/>
      <c r="C33" s="132">
        <f t="shared" si="0"/>
        <v>0</v>
      </c>
      <c r="D33" s="184">
        <v>78</v>
      </c>
      <c r="E33" s="218"/>
      <c r="F33" s="132">
        <f t="shared" si="1"/>
        <v>0</v>
      </c>
      <c r="G33" s="9">
        <v>128</v>
      </c>
      <c r="H33" s="173"/>
      <c r="I33" s="132">
        <f t="shared" si="2"/>
        <v>0</v>
      </c>
      <c r="J33" s="9">
        <v>178</v>
      </c>
      <c r="K33" s="173"/>
      <c r="L33" s="132">
        <f t="shared" si="3"/>
        <v>0</v>
      </c>
    </row>
    <row r="34" spans="1:12" s="4" customFormat="1" ht="12" customHeight="1">
      <c r="A34" s="184">
        <v>29</v>
      </c>
      <c r="B34" s="218"/>
      <c r="C34" s="132">
        <f t="shared" si="0"/>
        <v>0</v>
      </c>
      <c r="D34" s="184">
        <v>79</v>
      </c>
      <c r="E34" s="218"/>
      <c r="F34" s="132">
        <f t="shared" si="1"/>
        <v>0</v>
      </c>
      <c r="G34" s="187">
        <v>129</v>
      </c>
      <c r="H34" s="173"/>
      <c r="I34" s="132">
        <f t="shared" si="2"/>
        <v>0</v>
      </c>
      <c r="J34" s="10">
        <v>179</v>
      </c>
      <c r="K34" s="173"/>
      <c r="L34" s="132">
        <f t="shared" si="3"/>
        <v>0</v>
      </c>
    </row>
    <row r="35" spans="1:12" s="4" customFormat="1" ht="12" customHeight="1">
      <c r="A35" s="185">
        <v>30</v>
      </c>
      <c r="B35" s="218"/>
      <c r="C35" s="132">
        <f t="shared" si="0"/>
        <v>0</v>
      </c>
      <c r="D35" s="184">
        <v>80</v>
      </c>
      <c r="E35" s="218"/>
      <c r="F35" s="132">
        <f t="shared" si="1"/>
        <v>0</v>
      </c>
      <c r="G35" s="187">
        <v>130</v>
      </c>
      <c r="H35" s="173"/>
      <c r="I35" s="132">
        <f t="shared" si="2"/>
        <v>0</v>
      </c>
      <c r="J35" s="10">
        <v>180</v>
      </c>
      <c r="K35" s="173"/>
      <c r="L35" s="132">
        <f t="shared" si="3"/>
        <v>0</v>
      </c>
    </row>
    <row r="36" spans="1:12" s="4" customFormat="1" ht="12" customHeight="1">
      <c r="A36" s="185">
        <v>31</v>
      </c>
      <c r="B36" s="218"/>
      <c r="C36" s="132">
        <f t="shared" si="0"/>
        <v>0</v>
      </c>
      <c r="D36" s="184">
        <v>81</v>
      </c>
      <c r="E36" s="218"/>
      <c r="F36" s="132">
        <f t="shared" si="1"/>
        <v>0</v>
      </c>
      <c r="G36" s="188">
        <v>131</v>
      </c>
      <c r="H36" s="173"/>
      <c r="I36" s="132">
        <f t="shared" si="2"/>
        <v>0</v>
      </c>
      <c r="J36" s="9">
        <v>181</v>
      </c>
      <c r="K36" s="173"/>
      <c r="L36" s="132">
        <f t="shared" si="3"/>
        <v>0</v>
      </c>
    </row>
    <row r="37" spans="1:12" s="4" customFormat="1" ht="12" customHeight="1">
      <c r="A37" s="184">
        <v>32</v>
      </c>
      <c r="B37" s="218"/>
      <c r="C37" s="132">
        <f t="shared" si="0"/>
        <v>0</v>
      </c>
      <c r="D37" s="184">
        <v>82</v>
      </c>
      <c r="E37" s="218"/>
      <c r="F37" s="132">
        <f t="shared" si="1"/>
        <v>0</v>
      </c>
      <c r="G37" s="187">
        <v>132</v>
      </c>
      <c r="H37" s="173"/>
      <c r="I37" s="132">
        <f t="shared" si="2"/>
        <v>0</v>
      </c>
      <c r="J37" s="10">
        <v>182</v>
      </c>
      <c r="K37" s="173"/>
      <c r="L37" s="132">
        <f t="shared" si="3"/>
        <v>0</v>
      </c>
    </row>
    <row r="38" spans="1:12" s="4" customFormat="1" ht="12" customHeight="1">
      <c r="A38" s="184">
        <v>33</v>
      </c>
      <c r="B38" s="218"/>
      <c r="C38" s="132">
        <f t="shared" si="0"/>
        <v>0</v>
      </c>
      <c r="D38" s="184">
        <v>83</v>
      </c>
      <c r="E38" s="218"/>
      <c r="F38" s="132">
        <f t="shared" si="1"/>
        <v>0</v>
      </c>
      <c r="G38" s="187">
        <v>133</v>
      </c>
      <c r="H38" s="173"/>
      <c r="I38" s="132">
        <f t="shared" si="2"/>
        <v>0</v>
      </c>
      <c r="J38" s="10">
        <v>183</v>
      </c>
      <c r="K38" s="173"/>
      <c r="L38" s="132">
        <f t="shared" si="3"/>
        <v>0</v>
      </c>
    </row>
    <row r="39" spans="1:12" s="4" customFormat="1" ht="12" customHeight="1">
      <c r="A39" s="185">
        <v>34</v>
      </c>
      <c r="B39" s="218"/>
      <c r="C39" s="132">
        <f t="shared" si="0"/>
        <v>0</v>
      </c>
      <c r="D39" s="184">
        <v>84</v>
      </c>
      <c r="E39" s="218"/>
      <c r="F39" s="132">
        <f t="shared" si="1"/>
        <v>0</v>
      </c>
      <c r="G39" s="188">
        <v>134</v>
      </c>
      <c r="H39" s="173"/>
      <c r="I39" s="132">
        <f t="shared" si="2"/>
        <v>0</v>
      </c>
      <c r="J39" s="9">
        <v>184</v>
      </c>
      <c r="K39" s="173"/>
      <c r="L39" s="132">
        <f t="shared" si="3"/>
        <v>0</v>
      </c>
    </row>
    <row r="40" spans="1:12" s="4" customFormat="1" ht="12" customHeight="1">
      <c r="A40" s="185">
        <v>35</v>
      </c>
      <c r="B40" s="218"/>
      <c r="C40" s="132">
        <f t="shared" si="0"/>
        <v>0</v>
      </c>
      <c r="D40" s="184">
        <v>85</v>
      </c>
      <c r="E40" s="218"/>
      <c r="F40" s="132">
        <f t="shared" si="1"/>
        <v>0</v>
      </c>
      <c r="G40" s="187">
        <v>135</v>
      </c>
      <c r="H40" s="173"/>
      <c r="I40" s="132">
        <f t="shared" si="2"/>
        <v>0</v>
      </c>
      <c r="J40" s="10">
        <v>185</v>
      </c>
      <c r="K40" s="173"/>
      <c r="L40" s="132">
        <f t="shared" si="3"/>
        <v>0</v>
      </c>
    </row>
    <row r="41" spans="1:12" s="4" customFormat="1" ht="12" customHeight="1">
      <c r="A41" s="184">
        <v>36</v>
      </c>
      <c r="B41" s="218"/>
      <c r="C41" s="132">
        <f t="shared" si="0"/>
        <v>0</v>
      </c>
      <c r="D41" s="184">
        <v>86</v>
      </c>
      <c r="E41" s="218"/>
      <c r="F41" s="132">
        <f t="shared" si="1"/>
        <v>0</v>
      </c>
      <c r="G41" s="187">
        <v>136</v>
      </c>
      <c r="H41" s="173"/>
      <c r="I41" s="132">
        <f t="shared" si="2"/>
        <v>0</v>
      </c>
      <c r="J41" s="10">
        <v>186</v>
      </c>
      <c r="K41" s="173"/>
      <c r="L41" s="132">
        <f t="shared" si="3"/>
        <v>0</v>
      </c>
    </row>
    <row r="42" spans="1:12" s="4" customFormat="1" ht="12" customHeight="1">
      <c r="A42" s="184">
        <v>37</v>
      </c>
      <c r="B42" s="218"/>
      <c r="C42" s="132">
        <f t="shared" si="0"/>
        <v>0</v>
      </c>
      <c r="D42" s="184">
        <v>87</v>
      </c>
      <c r="E42" s="218"/>
      <c r="F42" s="132">
        <f t="shared" si="1"/>
        <v>0</v>
      </c>
      <c r="G42" s="188">
        <v>137</v>
      </c>
      <c r="H42" s="193"/>
      <c r="I42" s="132">
        <f t="shared" si="2"/>
        <v>0</v>
      </c>
      <c r="J42" s="9">
        <v>187</v>
      </c>
      <c r="K42" s="193"/>
      <c r="L42" s="132">
        <f t="shared" si="3"/>
        <v>0</v>
      </c>
    </row>
    <row r="43" spans="1:12" s="4" customFormat="1" ht="12" customHeight="1">
      <c r="A43" s="185">
        <v>38</v>
      </c>
      <c r="B43" s="218"/>
      <c r="C43" s="132">
        <f t="shared" si="0"/>
        <v>0</v>
      </c>
      <c r="D43" s="184">
        <v>88</v>
      </c>
      <c r="E43" s="218"/>
      <c r="F43" s="132">
        <f t="shared" si="1"/>
        <v>0</v>
      </c>
      <c r="G43" s="187">
        <v>138</v>
      </c>
      <c r="H43" s="186"/>
      <c r="I43" s="132">
        <f t="shared" si="2"/>
        <v>0</v>
      </c>
      <c r="J43" s="10">
        <v>188</v>
      </c>
      <c r="K43" s="186"/>
      <c r="L43" s="132">
        <f t="shared" si="3"/>
        <v>0</v>
      </c>
    </row>
    <row r="44" spans="1:12" s="4" customFormat="1" ht="12" customHeight="1">
      <c r="A44" s="185">
        <v>39</v>
      </c>
      <c r="B44" s="218"/>
      <c r="C44" s="132">
        <f t="shared" si="0"/>
        <v>0</v>
      </c>
      <c r="D44" s="184">
        <v>89</v>
      </c>
      <c r="E44" s="218"/>
      <c r="F44" s="132">
        <f t="shared" si="1"/>
        <v>0</v>
      </c>
      <c r="G44" s="187">
        <v>139</v>
      </c>
      <c r="H44" s="186"/>
      <c r="I44" s="132">
        <f t="shared" si="2"/>
        <v>0</v>
      </c>
      <c r="J44" s="10">
        <v>189</v>
      </c>
      <c r="K44" s="186"/>
      <c r="L44" s="132">
        <f t="shared" si="3"/>
        <v>0</v>
      </c>
    </row>
    <row r="45" spans="1:12" s="4" customFormat="1" ht="12" customHeight="1">
      <c r="A45" s="184">
        <v>40</v>
      </c>
      <c r="B45" s="218"/>
      <c r="C45" s="132">
        <f t="shared" si="0"/>
        <v>0</v>
      </c>
      <c r="D45" s="184">
        <v>90</v>
      </c>
      <c r="E45" s="218"/>
      <c r="F45" s="132">
        <f t="shared" si="1"/>
        <v>0</v>
      </c>
      <c r="G45" s="188">
        <v>140</v>
      </c>
      <c r="H45" s="186"/>
      <c r="I45" s="132">
        <f t="shared" si="2"/>
        <v>0</v>
      </c>
      <c r="J45" s="9">
        <v>190</v>
      </c>
      <c r="K45" s="186"/>
      <c r="L45" s="132">
        <f t="shared" si="3"/>
        <v>0</v>
      </c>
    </row>
    <row r="46" spans="1:12" s="4" customFormat="1" ht="12" customHeight="1">
      <c r="A46" s="184">
        <v>41</v>
      </c>
      <c r="B46" s="218"/>
      <c r="C46" s="132">
        <f t="shared" si="0"/>
        <v>0</v>
      </c>
      <c r="D46" s="184">
        <v>91</v>
      </c>
      <c r="E46" s="218"/>
      <c r="F46" s="132">
        <f t="shared" si="1"/>
        <v>0</v>
      </c>
      <c r="G46" s="187">
        <v>141</v>
      </c>
      <c r="H46" s="186"/>
      <c r="I46" s="132">
        <f t="shared" si="2"/>
        <v>0</v>
      </c>
      <c r="J46" s="10">
        <v>191</v>
      </c>
      <c r="K46" s="186"/>
      <c r="L46" s="132">
        <f t="shared" si="3"/>
        <v>0</v>
      </c>
    </row>
    <row r="47" spans="1:12" s="4" customFormat="1" ht="12" customHeight="1">
      <c r="A47" s="185">
        <v>42</v>
      </c>
      <c r="B47" s="218"/>
      <c r="C47" s="132">
        <f t="shared" si="0"/>
        <v>0</v>
      </c>
      <c r="D47" s="136">
        <v>92</v>
      </c>
      <c r="E47" s="218"/>
      <c r="F47" s="132">
        <f t="shared" si="1"/>
        <v>0</v>
      </c>
      <c r="G47" s="187">
        <v>142</v>
      </c>
      <c r="H47" s="186"/>
      <c r="I47" s="132">
        <f t="shared" si="2"/>
        <v>0</v>
      </c>
      <c r="J47" s="10">
        <v>192</v>
      </c>
      <c r="K47" s="186"/>
      <c r="L47" s="132">
        <f t="shared" si="3"/>
        <v>0</v>
      </c>
    </row>
    <row r="48" spans="1:12" s="4" customFormat="1" ht="12" customHeight="1">
      <c r="A48" s="185">
        <v>43</v>
      </c>
      <c r="B48" s="218"/>
      <c r="C48" s="132">
        <f t="shared" si="0"/>
        <v>0</v>
      </c>
      <c r="D48" s="136">
        <v>93</v>
      </c>
      <c r="E48" s="218"/>
      <c r="F48" s="132">
        <f t="shared" si="1"/>
        <v>0</v>
      </c>
      <c r="G48" s="188">
        <v>143</v>
      </c>
      <c r="H48" s="186"/>
      <c r="I48" s="132">
        <f t="shared" si="2"/>
        <v>0</v>
      </c>
      <c r="J48" s="9">
        <v>193</v>
      </c>
      <c r="K48" s="186"/>
      <c r="L48" s="132">
        <f t="shared" si="3"/>
        <v>0</v>
      </c>
    </row>
    <row r="49" spans="1:12" s="4" customFormat="1" ht="12" customHeight="1">
      <c r="A49" s="184">
        <v>44</v>
      </c>
      <c r="B49" s="218"/>
      <c r="C49" s="132">
        <f t="shared" si="0"/>
        <v>0</v>
      </c>
      <c r="D49" s="136">
        <v>94</v>
      </c>
      <c r="E49" s="218"/>
      <c r="F49" s="132">
        <f t="shared" si="1"/>
        <v>0</v>
      </c>
      <c r="G49" s="187">
        <v>144</v>
      </c>
      <c r="H49" s="186"/>
      <c r="I49" s="132">
        <f t="shared" si="2"/>
        <v>0</v>
      </c>
      <c r="J49" s="10">
        <v>194</v>
      </c>
      <c r="K49" s="186"/>
      <c r="L49" s="132">
        <f t="shared" si="3"/>
        <v>0</v>
      </c>
    </row>
    <row r="50" spans="1:12" s="4" customFormat="1" ht="12" customHeight="1">
      <c r="A50" s="184">
        <v>45</v>
      </c>
      <c r="B50" s="218"/>
      <c r="C50" s="132">
        <f t="shared" si="0"/>
        <v>0</v>
      </c>
      <c r="D50" s="136">
        <v>95</v>
      </c>
      <c r="E50" s="218"/>
      <c r="F50" s="132">
        <f t="shared" si="1"/>
        <v>0</v>
      </c>
      <c r="G50" s="187">
        <v>145</v>
      </c>
      <c r="H50" s="186"/>
      <c r="I50" s="132">
        <f t="shared" si="2"/>
        <v>0</v>
      </c>
      <c r="J50" s="10">
        <v>195</v>
      </c>
      <c r="K50" s="186"/>
      <c r="L50" s="132">
        <f t="shared" si="3"/>
        <v>0</v>
      </c>
    </row>
    <row r="51" spans="1:12" s="4" customFormat="1" ht="12" customHeight="1">
      <c r="A51" s="185">
        <v>46</v>
      </c>
      <c r="B51" s="218"/>
      <c r="C51" s="132">
        <f t="shared" si="0"/>
        <v>0</v>
      </c>
      <c r="D51" s="136">
        <v>96</v>
      </c>
      <c r="E51" s="218"/>
      <c r="F51" s="132">
        <f t="shared" si="1"/>
        <v>0</v>
      </c>
      <c r="G51" s="188">
        <v>146</v>
      </c>
      <c r="H51" s="186"/>
      <c r="I51" s="132">
        <f t="shared" si="2"/>
        <v>0</v>
      </c>
      <c r="J51" s="9">
        <v>196</v>
      </c>
      <c r="K51" s="186"/>
      <c r="L51" s="132">
        <f t="shared" si="3"/>
        <v>0</v>
      </c>
    </row>
    <row r="52" spans="1:12" s="4" customFormat="1" ht="12" customHeight="1">
      <c r="A52" s="185">
        <v>47</v>
      </c>
      <c r="B52" s="218"/>
      <c r="C52" s="132">
        <f t="shared" si="0"/>
        <v>0</v>
      </c>
      <c r="D52" s="136">
        <v>97</v>
      </c>
      <c r="E52" s="218"/>
      <c r="F52" s="132">
        <f t="shared" si="1"/>
        <v>0</v>
      </c>
      <c r="G52" s="10">
        <v>147</v>
      </c>
      <c r="H52" s="186"/>
      <c r="I52" s="132">
        <f t="shared" si="2"/>
        <v>0</v>
      </c>
      <c r="J52" s="10">
        <v>197</v>
      </c>
      <c r="K52" s="186"/>
      <c r="L52" s="132">
        <f t="shared" si="3"/>
        <v>0</v>
      </c>
    </row>
    <row r="53" spans="1:12" s="4" customFormat="1" ht="12" customHeight="1">
      <c r="A53" s="184">
        <v>48</v>
      </c>
      <c r="B53" s="218"/>
      <c r="C53" s="132">
        <f t="shared" si="0"/>
        <v>0</v>
      </c>
      <c r="D53" s="136">
        <v>98</v>
      </c>
      <c r="E53" s="218"/>
      <c r="F53" s="132">
        <f t="shared" si="1"/>
        <v>0</v>
      </c>
      <c r="G53" s="10">
        <v>148</v>
      </c>
      <c r="H53" s="186"/>
      <c r="I53" s="132">
        <f t="shared" si="2"/>
        <v>0</v>
      </c>
      <c r="J53" s="10">
        <v>198</v>
      </c>
      <c r="K53" s="186"/>
      <c r="L53" s="132">
        <f t="shared" si="3"/>
        <v>0</v>
      </c>
    </row>
    <row r="54" spans="1:12" s="4" customFormat="1" ht="12" customHeight="1">
      <c r="A54" s="184">
        <v>49</v>
      </c>
      <c r="B54" s="218"/>
      <c r="C54" s="132">
        <f t="shared" si="0"/>
        <v>0</v>
      </c>
      <c r="D54" s="136">
        <v>99</v>
      </c>
      <c r="E54" s="218"/>
      <c r="F54" s="132">
        <f t="shared" si="1"/>
        <v>0</v>
      </c>
      <c r="G54" s="9">
        <v>149</v>
      </c>
      <c r="H54" s="186"/>
      <c r="I54" s="132">
        <f t="shared" si="2"/>
        <v>0</v>
      </c>
      <c r="J54" s="9">
        <v>199</v>
      </c>
      <c r="K54" s="186"/>
      <c r="L54" s="132">
        <f t="shared" si="3"/>
        <v>0</v>
      </c>
    </row>
    <row r="55" spans="1:12" s="4" customFormat="1" ht="12" customHeight="1">
      <c r="A55" s="185">
        <v>50</v>
      </c>
      <c r="B55" s="218"/>
      <c r="C55" s="132">
        <f t="shared" si="0"/>
        <v>0</v>
      </c>
      <c r="D55" s="136">
        <v>100</v>
      </c>
      <c r="E55" s="218"/>
      <c r="F55" s="132">
        <f t="shared" si="1"/>
        <v>0</v>
      </c>
      <c r="G55" s="10">
        <v>150</v>
      </c>
      <c r="H55" s="186"/>
      <c r="I55" s="132">
        <f t="shared" si="2"/>
        <v>0</v>
      </c>
      <c r="J55" s="10">
        <v>200</v>
      </c>
      <c r="K55" s="186"/>
      <c r="L55" s="132">
        <f t="shared" si="3"/>
        <v>0</v>
      </c>
    </row>
    <row r="56" spans="1:12" ht="12" customHeight="1">
      <c r="A56" s="133"/>
      <c r="B56" s="133"/>
      <c r="D56" s="134"/>
      <c r="E56" s="135"/>
      <c r="F56" s="119">
        <f>IF(E56="",0,1)</f>
        <v>0</v>
      </c>
      <c r="I56" s="119"/>
      <c r="L56" s="119"/>
    </row>
    <row r="57" spans="1:12" ht="12" customHeight="1">
      <c r="A57" s="133"/>
      <c r="B57" s="133"/>
      <c r="D57" s="48"/>
      <c r="E57" s="135"/>
      <c r="F57" s="119">
        <f>IF(E57="",0,1)</f>
        <v>0</v>
      </c>
      <c r="I57" s="119"/>
      <c r="L57" s="119"/>
    </row>
    <row r="58" spans="1:12" ht="12" customHeight="1"/>
    <row r="59" spans="1:12" ht="12" customHeight="1">
      <c r="A59" s="19" t="s">
        <v>9</v>
      </c>
      <c r="D59" s="19" t="s">
        <v>9</v>
      </c>
      <c r="G59" s="19" t="s">
        <v>9</v>
      </c>
      <c r="J59" s="19" t="s">
        <v>9</v>
      </c>
    </row>
  </sheetData>
  <sheetProtection password="CF62" sheet="1" objects="1" scenarios="1"/>
  <phoneticPr fontId="1" type="noConversion"/>
  <pageMargins left="0.75" right="0.75" top="1" bottom="1" header="0.5" footer="0.5"/>
  <pageSetup paperSize="9" scale="81" orientation="portrait" verticalDpi="300" r:id="rId1"/>
  <headerFooter alignWithMargins="0"/>
  <colBreaks count="3" manualBreakCount="3">
    <brk id="2" max="1048575" man="1"/>
    <brk id="5" max="58" man="1"/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zoomScale="89" zoomScaleNormal="89" workbookViewId="0">
      <selection activeCell="Q182" sqref="Q182"/>
    </sheetView>
  </sheetViews>
  <sheetFormatPr defaultRowHeight="12.75"/>
  <cols>
    <col min="3" max="3" width="8" customWidth="1"/>
    <col min="4" max="4" width="8.28515625" customWidth="1"/>
    <col min="5" max="5" width="8" customWidth="1"/>
    <col min="6" max="6" width="7.85546875" customWidth="1"/>
    <col min="7" max="7" width="8" customWidth="1"/>
    <col min="9" max="9" width="7.5703125" customWidth="1"/>
    <col min="10" max="10" width="8.28515625" customWidth="1"/>
    <col min="11" max="11" width="7.85546875" customWidth="1"/>
    <col min="12" max="12" width="8.28515625" customWidth="1"/>
    <col min="13" max="13" width="8.7109375" customWidth="1"/>
    <col min="14" max="14" width="6.5703125" customWidth="1"/>
    <col min="15" max="15" width="7.140625" customWidth="1"/>
    <col min="16" max="16" width="7.42578125" customWidth="1"/>
    <col min="17" max="17" width="3.28515625" customWidth="1"/>
  </cols>
  <sheetData>
    <row r="1" spans="1:17" ht="14.25">
      <c r="A1" s="61" t="str">
        <f>+движ!$A$1</f>
        <v>Мектеп</v>
      </c>
      <c r="B1" s="59"/>
      <c r="C1" s="59"/>
      <c r="D1" s="59"/>
      <c r="E1" s="59"/>
      <c r="F1" s="59"/>
      <c r="G1" s="270" t="s">
        <v>196</v>
      </c>
      <c r="H1" s="270"/>
      <c r="I1" s="270"/>
      <c r="J1" s="270"/>
      <c r="K1" s="270"/>
      <c r="L1" s="270"/>
      <c r="M1" s="270"/>
      <c r="N1" s="270"/>
      <c r="O1" s="270"/>
      <c r="P1" s="270"/>
    </row>
    <row r="2" spans="1:17" ht="13.5" thickBot="1">
      <c r="A2" s="37"/>
      <c r="B2" s="38"/>
      <c r="C2" s="39"/>
      <c r="D2" s="40"/>
      <c r="E2" s="39"/>
      <c r="F2" s="40"/>
      <c r="G2" s="39"/>
      <c r="H2" s="40"/>
      <c r="I2" s="39"/>
      <c r="J2" s="40"/>
      <c r="K2" s="39"/>
      <c r="L2" s="39"/>
      <c r="M2" s="39"/>
      <c r="N2" s="40"/>
      <c r="O2" s="40"/>
      <c r="P2" s="40"/>
    </row>
    <row r="3" spans="1:17" ht="26.25" thickBot="1">
      <c r="A3" s="27"/>
      <c r="B3" s="28" t="s">
        <v>13</v>
      </c>
      <c r="C3" s="28" t="s">
        <v>14</v>
      </c>
      <c r="D3" s="29" t="s">
        <v>15</v>
      </c>
      <c r="E3" s="28" t="s">
        <v>16</v>
      </c>
      <c r="F3" s="29" t="s">
        <v>15</v>
      </c>
      <c r="G3" s="28" t="s">
        <v>17</v>
      </c>
      <c r="H3" s="29" t="s">
        <v>15</v>
      </c>
      <c r="I3" s="28" t="s">
        <v>18</v>
      </c>
      <c r="J3" s="29" t="s">
        <v>15</v>
      </c>
      <c r="K3" s="28" t="s">
        <v>19</v>
      </c>
      <c r="L3" s="28" t="s">
        <v>20</v>
      </c>
      <c r="M3" s="28" t="s">
        <v>21</v>
      </c>
      <c r="N3" s="29" t="s">
        <v>15</v>
      </c>
      <c r="O3" s="29" t="s">
        <v>22</v>
      </c>
      <c r="P3" s="29" t="s">
        <v>23</v>
      </c>
    </row>
    <row r="4" spans="1:17" ht="13.5" thickBot="1">
      <c r="A4" s="30" t="s">
        <v>24</v>
      </c>
      <c r="B4" s="60">
        <f t="shared" ref="B4:B14" si="0">C4+E4+G4+I4+K4</f>
        <v>0</v>
      </c>
      <c r="C4" s="31"/>
      <c r="D4" s="32">
        <f>IF(C4=0,0,C4/$B4%)</f>
        <v>0</v>
      </c>
      <c r="E4" s="31"/>
      <c r="F4" s="32">
        <f>IF(E4=0,0,E4/$B4%)</f>
        <v>0</v>
      </c>
      <c r="G4" s="31"/>
      <c r="H4" s="32">
        <f>IF(G4=0,0,G4/$B4%)</f>
        <v>0</v>
      </c>
      <c r="I4" s="31"/>
      <c r="J4" s="32">
        <f>IF(I4=0,0,I4/$B4%)</f>
        <v>0</v>
      </c>
      <c r="K4" s="33">
        <f>L4+M4</f>
        <v>0</v>
      </c>
      <c r="L4" s="31"/>
      <c r="M4" s="31"/>
      <c r="N4" s="32">
        <f>IF(K4=0,0,K4/$B4%)</f>
        <v>0</v>
      </c>
      <c r="O4" s="34">
        <f>D4+F4</f>
        <v>0</v>
      </c>
      <c r="P4" s="34">
        <f>D4+F4+H4</f>
        <v>0</v>
      </c>
      <c r="Q4" s="22"/>
    </row>
    <row r="5" spans="1:17" ht="13.5" thickBot="1">
      <c r="A5" s="30" t="s">
        <v>25</v>
      </c>
      <c r="B5" s="60">
        <f t="shared" si="0"/>
        <v>0</v>
      </c>
      <c r="C5" s="31"/>
      <c r="D5" s="32">
        <f t="shared" ref="D5:D14" si="1">IF(C5=0,0,C5/$B5%)</f>
        <v>0</v>
      </c>
      <c r="E5" s="31"/>
      <c r="F5" s="32">
        <f t="shared" ref="F5:F14" si="2">IF(E5=0,0,E5/$B5%)</f>
        <v>0</v>
      </c>
      <c r="G5" s="31"/>
      <c r="H5" s="32">
        <f t="shared" ref="H5:H14" si="3">IF(G5=0,0,G5/$B5%)</f>
        <v>0</v>
      </c>
      <c r="I5" s="31"/>
      <c r="J5" s="32">
        <f t="shared" ref="J5:J14" si="4">IF(I5=0,0,I5/$B5%)</f>
        <v>0</v>
      </c>
      <c r="K5" s="33">
        <f t="shared" ref="K5:K14" si="5">L5+M5</f>
        <v>0</v>
      </c>
      <c r="L5" s="31"/>
      <c r="M5" s="31"/>
      <c r="N5" s="32">
        <f t="shared" ref="N5:N14" si="6">IF(K5=0,0,K5/$B5%)</f>
        <v>0</v>
      </c>
      <c r="O5" s="34">
        <f t="shared" ref="O5:O14" si="7">D5+F5</f>
        <v>0</v>
      </c>
      <c r="P5" s="34">
        <f t="shared" ref="P5:P14" si="8">D5+F5+H5</f>
        <v>0</v>
      </c>
      <c r="Q5" s="22" t="str">
        <f>IF(B5=движ!G39,,"Число уч-ся не соттветствует движению")</f>
        <v>Число уч-ся не соттветствует движению</v>
      </c>
    </row>
    <row r="6" spans="1:17" ht="13.5" thickBot="1">
      <c r="A6" s="30" t="s">
        <v>26</v>
      </c>
      <c r="B6" s="60">
        <f t="shared" si="0"/>
        <v>0</v>
      </c>
      <c r="C6" s="31"/>
      <c r="D6" s="32">
        <f t="shared" si="1"/>
        <v>0</v>
      </c>
      <c r="E6" s="31"/>
      <c r="F6" s="32">
        <f t="shared" si="2"/>
        <v>0</v>
      </c>
      <c r="G6" s="31"/>
      <c r="H6" s="32">
        <f t="shared" si="3"/>
        <v>0</v>
      </c>
      <c r="I6" s="31"/>
      <c r="J6" s="32">
        <f t="shared" si="4"/>
        <v>0</v>
      </c>
      <c r="K6" s="33">
        <f t="shared" si="5"/>
        <v>0</v>
      </c>
      <c r="L6" s="31"/>
      <c r="M6" s="31"/>
      <c r="N6" s="32">
        <f t="shared" si="6"/>
        <v>0</v>
      </c>
      <c r="O6" s="34">
        <f t="shared" si="7"/>
        <v>0</v>
      </c>
      <c r="P6" s="34">
        <f t="shared" si="8"/>
        <v>0</v>
      </c>
      <c r="Q6" s="22" t="str">
        <f>IF(B6=движ!I39,,"Число уч-ся не соттветствует движению")</f>
        <v>Число уч-ся не соттветствует движению</v>
      </c>
    </row>
    <row r="7" spans="1:17" ht="13.5" thickBot="1">
      <c r="A7" s="30" t="s">
        <v>27</v>
      </c>
      <c r="B7" s="60">
        <f t="shared" si="0"/>
        <v>0</v>
      </c>
      <c r="C7" s="31"/>
      <c r="D7" s="32">
        <f t="shared" si="1"/>
        <v>0</v>
      </c>
      <c r="E7" s="31"/>
      <c r="F7" s="32">
        <f t="shared" si="2"/>
        <v>0</v>
      </c>
      <c r="G7" s="31"/>
      <c r="H7" s="32">
        <f t="shared" si="3"/>
        <v>0</v>
      </c>
      <c r="I7" s="31"/>
      <c r="J7" s="32">
        <f t="shared" si="4"/>
        <v>0</v>
      </c>
      <c r="K7" s="33">
        <f t="shared" si="5"/>
        <v>0</v>
      </c>
      <c r="L7" s="31"/>
      <c r="M7" s="31"/>
      <c r="N7" s="32">
        <f t="shared" si="6"/>
        <v>0</v>
      </c>
      <c r="O7" s="34">
        <f t="shared" si="7"/>
        <v>0</v>
      </c>
      <c r="P7" s="34">
        <f t="shared" si="8"/>
        <v>0</v>
      </c>
      <c r="Q7" s="22" t="str">
        <f>IF(B7=движ!K39,,"Число уч-ся не соттветствует движению")</f>
        <v>Число уч-ся не соттветствует движению</v>
      </c>
    </row>
    <row r="8" spans="1:17" ht="13.5" thickBot="1">
      <c r="A8" s="30" t="s">
        <v>28</v>
      </c>
      <c r="B8" s="60">
        <f t="shared" si="0"/>
        <v>0</v>
      </c>
      <c r="C8" s="31"/>
      <c r="D8" s="32">
        <f t="shared" si="1"/>
        <v>0</v>
      </c>
      <c r="E8" s="31"/>
      <c r="F8" s="32">
        <f t="shared" si="2"/>
        <v>0</v>
      </c>
      <c r="G8" s="31"/>
      <c r="H8" s="32">
        <f t="shared" si="3"/>
        <v>0</v>
      </c>
      <c r="I8" s="31"/>
      <c r="J8" s="32">
        <f t="shared" si="4"/>
        <v>0</v>
      </c>
      <c r="K8" s="33">
        <f t="shared" si="5"/>
        <v>0</v>
      </c>
      <c r="L8" s="31"/>
      <c r="M8" s="31"/>
      <c r="N8" s="32">
        <f t="shared" si="6"/>
        <v>0</v>
      </c>
      <c r="O8" s="34">
        <f t="shared" si="7"/>
        <v>0</v>
      </c>
      <c r="P8" s="34">
        <f t="shared" si="8"/>
        <v>0</v>
      </c>
      <c r="Q8" s="22">
        <f>IF(B8=движ!O39,,"Число уч-ся не соттветствует движению")</f>
        <v>0</v>
      </c>
    </row>
    <row r="9" spans="1:17" ht="13.5" thickBot="1">
      <c r="A9" s="30" t="s">
        <v>29</v>
      </c>
      <c r="B9" s="60">
        <f t="shared" si="0"/>
        <v>0</v>
      </c>
      <c r="C9" s="31"/>
      <c r="D9" s="32">
        <f t="shared" si="1"/>
        <v>0</v>
      </c>
      <c r="E9" s="31"/>
      <c r="F9" s="32">
        <f t="shared" si="2"/>
        <v>0</v>
      </c>
      <c r="G9" s="31"/>
      <c r="H9" s="32">
        <f t="shared" si="3"/>
        <v>0</v>
      </c>
      <c r="I9" s="31"/>
      <c r="J9" s="32">
        <f t="shared" si="4"/>
        <v>0</v>
      </c>
      <c r="K9" s="33">
        <f t="shared" si="5"/>
        <v>0</v>
      </c>
      <c r="L9" s="31"/>
      <c r="M9" s="31"/>
      <c r="N9" s="32">
        <f t="shared" si="6"/>
        <v>0</v>
      </c>
      <c r="O9" s="34">
        <f t="shared" si="7"/>
        <v>0</v>
      </c>
      <c r="P9" s="34">
        <f t="shared" si="8"/>
        <v>0</v>
      </c>
      <c r="Q9" s="22">
        <f>IF(B9=движ!Q39,,"Число уч-ся не соттветствует движению")</f>
        <v>0</v>
      </c>
    </row>
    <row r="10" spans="1:17" ht="13.5" thickBot="1">
      <c r="A10" s="30" t="s">
        <v>30</v>
      </c>
      <c r="B10" s="60">
        <f t="shared" si="0"/>
        <v>0</v>
      </c>
      <c r="C10" s="31"/>
      <c r="D10" s="32">
        <f t="shared" si="1"/>
        <v>0</v>
      </c>
      <c r="E10" s="31"/>
      <c r="F10" s="32">
        <f t="shared" si="2"/>
        <v>0</v>
      </c>
      <c r="G10" s="31"/>
      <c r="H10" s="32">
        <f t="shared" si="3"/>
        <v>0</v>
      </c>
      <c r="I10" s="31"/>
      <c r="J10" s="32">
        <f t="shared" si="4"/>
        <v>0</v>
      </c>
      <c r="K10" s="33">
        <f t="shared" si="5"/>
        <v>0</v>
      </c>
      <c r="L10" s="31"/>
      <c r="M10" s="31"/>
      <c r="N10" s="32">
        <f t="shared" si="6"/>
        <v>0</v>
      </c>
      <c r="O10" s="34">
        <f t="shared" si="7"/>
        <v>0</v>
      </c>
      <c r="P10" s="34">
        <f t="shared" si="8"/>
        <v>0</v>
      </c>
      <c r="Q10" s="22">
        <f>IF(B10=движ!S39,,"Число уч-ся не соттветствует движению")</f>
        <v>0</v>
      </c>
    </row>
    <row r="11" spans="1:17" ht="13.5" thickBot="1">
      <c r="A11" s="30" t="s">
        <v>31</v>
      </c>
      <c r="B11" s="60">
        <f t="shared" si="0"/>
        <v>0</v>
      </c>
      <c r="C11" s="31"/>
      <c r="D11" s="32">
        <f t="shared" si="1"/>
        <v>0</v>
      </c>
      <c r="E11" s="31"/>
      <c r="F11" s="32">
        <f t="shared" si="2"/>
        <v>0</v>
      </c>
      <c r="G11" s="31"/>
      <c r="H11" s="32">
        <f t="shared" si="3"/>
        <v>0</v>
      </c>
      <c r="I11" s="31"/>
      <c r="J11" s="32">
        <f t="shared" si="4"/>
        <v>0</v>
      </c>
      <c r="K11" s="33">
        <f t="shared" si="5"/>
        <v>0</v>
      </c>
      <c r="L11" s="31"/>
      <c r="M11" s="31"/>
      <c r="N11" s="32">
        <f t="shared" si="6"/>
        <v>0</v>
      </c>
      <c r="O11" s="34">
        <f t="shared" si="7"/>
        <v>0</v>
      </c>
      <c r="P11" s="34">
        <f t="shared" si="8"/>
        <v>0</v>
      </c>
      <c r="Q11" s="22">
        <f>IF(B11=движ!U39,,"Число уч-ся не соттветствует движению")</f>
        <v>0</v>
      </c>
    </row>
    <row r="12" spans="1:17" ht="13.5" thickBot="1">
      <c r="A12" s="30" t="s">
        <v>32</v>
      </c>
      <c r="B12" s="60">
        <f t="shared" si="0"/>
        <v>0</v>
      </c>
      <c r="C12" s="31"/>
      <c r="D12" s="32">
        <f t="shared" si="1"/>
        <v>0</v>
      </c>
      <c r="E12" s="31"/>
      <c r="F12" s="32">
        <f t="shared" si="2"/>
        <v>0</v>
      </c>
      <c r="G12" s="31"/>
      <c r="H12" s="32">
        <f t="shared" si="3"/>
        <v>0</v>
      </c>
      <c r="I12" s="31"/>
      <c r="J12" s="32">
        <f t="shared" si="4"/>
        <v>0</v>
      </c>
      <c r="K12" s="33">
        <f t="shared" si="5"/>
        <v>0</v>
      </c>
      <c r="L12" s="31"/>
      <c r="M12" s="31"/>
      <c r="N12" s="32">
        <f t="shared" si="6"/>
        <v>0</v>
      </c>
      <c r="O12" s="34">
        <f t="shared" si="7"/>
        <v>0</v>
      </c>
      <c r="P12" s="34">
        <f t="shared" si="8"/>
        <v>0</v>
      </c>
      <c r="Q12" s="22">
        <f>IF(B12=движ!W39,,"Число уч-ся не соттветствует движению")</f>
        <v>0</v>
      </c>
    </row>
    <row r="13" spans="1:17" ht="13.5" thickBot="1">
      <c r="A13" s="30" t="s">
        <v>33</v>
      </c>
      <c r="B13" s="60">
        <f t="shared" si="0"/>
        <v>0</v>
      </c>
      <c r="C13" s="31"/>
      <c r="D13" s="32">
        <f t="shared" si="1"/>
        <v>0</v>
      </c>
      <c r="E13" s="31"/>
      <c r="F13" s="32">
        <f t="shared" si="2"/>
        <v>0</v>
      </c>
      <c r="G13" s="31"/>
      <c r="H13" s="32">
        <f t="shared" si="3"/>
        <v>0</v>
      </c>
      <c r="I13" s="31"/>
      <c r="J13" s="32">
        <f t="shared" si="4"/>
        <v>0</v>
      </c>
      <c r="K13" s="33">
        <f t="shared" si="5"/>
        <v>0</v>
      </c>
      <c r="L13" s="31"/>
      <c r="M13" s="31"/>
      <c r="N13" s="32">
        <f t="shared" si="6"/>
        <v>0</v>
      </c>
      <c r="O13" s="34">
        <f t="shared" si="7"/>
        <v>0</v>
      </c>
      <c r="P13" s="34">
        <f t="shared" si="8"/>
        <v>0</v>
      </c>
      <c r="Q13" s="22">
        <f>IF(B13=движ!AA39,,"Число уч-ся не соттветствует движению")</f>
        <v>0</v>
      </c>
    </row>
    <row r="14" spans="1:17" ht="13.5" thickBot="1">
      <c r="A14" s="30" t="s">
        <v>34</v>
      </c>
      <c r="B14" s="60">
        <f t="shared" si="0"/>
        <v>0</v>
      </c>
      <c r="C14" s="31"/>
      <c r="D14" s="32">
        <f t="shared" si="1"/>
        <v>0</v>
      </c>
      <c r="E14" s="31"/>
      <c r="F14" s="32">
        <f t="shared" si="2"/>
        <v>0</v>
      </c>
      <c r="G14" s="31"/>
      <c r="H14" s="32">
        <f t="shared" si="3"/>
        <v>0</v>
      </c>
      <c r="I14" s="31"/>
      <c r="J14" s="32">
        <f t="shared" si="4"/>
        <v>0</v>
      </c>
      <c r="K14" s="33">
        <f t="shared" si="5"/>
        <v>0</v>
      </c>
      <c r="L14" s="31"/>
      <c r="M14" s="31"/>
      <c r="N14" s="32">
        <f t="shared" si="6"/>
        <v>0</v>
      </c>
      <c r="O14" s="34">
        <f t="shared" si="7"/>
        <v>0</v>
      </c>
      <c r="P14" s="34">
        <f t="shared" si="8"/>
        <v>0</v>
      </c>
      <c r="Q14" s="22">
        <f>IF(B14=движ!AC39,,"Число уч-ся не соттветствует движению")</f>
        <v>0</v>
      </c>
    </row>
    <row r="15" spans="1:17" ht="13.5" thickBot="1">
      <c r="A15" s="35" t="s">
        <v>35</v>
      </c>
      <c r="B15" s="36">
        <f>SUM(B4:B14)</f>
        <v>0</v>
      </c>
      <c r="C15" s="36">
        <f>SUM(C4:C14)</f>
        <v>0</v>
      </c>
      <c r="D15" s="32">
        <f>IF(C15=0,0,C15/$B15%)</f>
        <v>0</v>
      </c>
      <c r="E15" s="36">
        <f>SUM(E4:E14)</f>
        <v>0</v>
      </c>
      <c r="F15" s="32">
        <f>IF(E15=0,0,E15/$B15%)</f>
        <v>0</v>
      </c>
      <c r="G15" s="36">
        <f>SUM(G4:G14)</f>
        <v>0</v>
      </c>
      <c r="H15" s="32">
        <f>IF(G15=0,0,G15/$B15%)</f>
        <v>0</v>
      </c>
      <c r="I15" s="36">
        <f>SUM(I4:I14)</f>
        <v>0</v>
      </c>
      <c r="J15" s="32">
        <f>IF(I15=0,0,I15/$B15%)</f>
        <v>0</v>
      </c>
      <c r="K15" s="36">
        <f>SUM(K4:K14)</f>
        <v>0</v>
      </c>
      <c r="L15" s="36">
        <f>SUM(L4:L14)</f>
        <v>0</v>
      </c>
      <c r="M15" s="36">
        <f>SUM(M4:M14)</f>
        <v>0</v>
      </c>
      <c r="N15" s="32">
        <f>IF(K15=0,0,K15/$B15%)</f>
        <v>0</v>
      </c>
      <c r="O15" s="32">
        <f>D15+F15</f>
        <v>0</v>
      </c>
      <c r="P15" s="32">
        <f>D15+F15+H15</f>
        <v>0</v>
      </c>
    </row>
    <row r="21" spans="1:16">
      <c r="A21" s="41" t="s">
        <v>9</v>
      </c>
      <c r="B21" s="42"/>
      <c r="C21" s="43"/>
      <c r="D21" s="42"/>
      <c r="E21" s="44"/>
      <c r="F21" s="42"/>
      <c r="G21" s="44"/>
      <c r="H21" s="42"/>
      <c r="I21" s="45" t="s">
        <v>10</v>
      </c>
      <c r="J21" s="46"/>
      <c r="K21" s="44"/>
      <c r="L21" s="42"/>
      <c r="M21" s="44"/>
      <c r="N21" s="44"/>
      <c r="O21" s="44"/>
      <c r="P21" s="47"/>
    </row>
    <row r="30" spans="1:16" ht="14.25">
      <c r="A30" s="61" t="str">
        <f>+движ!$A$1</f>
        <v>Мектеп</v>
      </c>
      <c r="B30" s="59"/>
      <c r="C30" s="59"/>
      <c r="D30" s="59"/>
      <c r="E30" s="59"/>
      <c r="F30" s="59"/>
      <c r="G30" s="270" t="s">
        <v>197</v>
      </c>
      <c r="H30" s="270"/>
      <c r="I30" s="270"/>
      <c r="J30" s="270"/>
      <c r="K30" s="270"/>
      <c r="L30" s="270"/>
      <c r="M30" s="270"/>
      <c r="N30" s="270"/>
      <c r="O30" s="270"/>
      <c r="P30" s="270"/>
    </row>
    <row r="31" spans="1:16" ht="13.5" thickBot="1">
      <c r="A31" s="37"/>
      <c r="B31" s="38"/>
      <c r="C31" s="39"/>
      <c r="D31" s="40"/>
      <c r="E31" s="39"/>
      <c r="F31" s="40"/>
      <c r="G31" s="39"/>
      <c r="H31" s="40"/>
      <c r="I31" s="39"/>
      <c r="J31" s="40"/>
      <c r="K31" s="39"/>
      <c r="L31" s="39"/>
      <c r="M31" s="39"/>
      <c r="N31" s="40"/>
      <c r="O31" s="40"/>
      <c r="P31" s="40"/>
    </row>
    <row r="32" spans="1:16" ht="26.25" thickBot="1">
      <c r="A32" s="27"/>
      <c r="B32" s="28" t="s">
        <v>13</v>
      </c>
      <c r="C32" s="28" t="s">
        <v>14</v>
      </c>
      <c r="D32" s="29" t="s">
        <v>15</v>
      </c>
      <c r="E32" s="28" t="s">
        <v>16</v>
      </c>
      <c r="F32" s="29" t="s">
        <v>15</v>
      </c>
      <c r="G32" s="28" t="s">
        <v>17</v>
      </c>
      <c r="H32" s="29" t="s">
        <v>15</v>
      </c>
      <c r="I32" s="28" t="s">
        <v>18</v>
      </c>
      <c r="J32" s="29" t="s">
        <v>15</v>
      </c>
      <c r="K32" s="28" t="s">
        <v>19</v>
      </c>
      <c r="L32" s="28" t="s">
        <v>20</v>
      </c>
      <c r="M32" s="28" t="s">
        <v>21</v>
      </c>
      <c r="N32" s="29" t="s">
        <v>15</v>
      </c>
      <c r="O32" s="29" t="s">
        <v>22</v>
      </c>
      <c r="P32" s="29" t="s">
        <v>23</v>
      </c>
    </row>
    <row r="33" spans="1:17" ht="13.5" thickBot="1">
      <c r="A33" s="30" t="s">
        <v>24</v>
      </c>
      <c r="B33" s="60">
        <f t="shared" ref="B33:B43" si="9">C33+E33+G33+I33+K33</f>
        <v>0</v>
      </c>
      <c r="C33" s="31"/>
      <c r="D33" s="32">
        <f>IF(C33=0,0,C33/$B33%)</f>
        <v>0</v>
      </c>
      <c r="E33" s="31"/>
      <c r="F33" s="32">
        <f>IF(E33=0,0,E33/$B33%)</f>
        <v>0</v>
      </c>
      <c r="G33" s="31"/>
      <c r="H33" s="32">
        <f>IF(G33=0,0,G33/$B33%)</f>
        <v>0</v>
      </c>
      <c r="I33" s="31"/>
      <c r="J33" s="32">
        <f>IF(I33=0,0,I33/$B33%)</f>
        <v>0</v>
      </c>
      <c r="K33" s="33">
        <f>L33+M33</f>
        <v>0</v>
      </c>
      <c r="L33" s="31"/>
      <c r="M33" s="31"/>
      <c r="N33" s="32">
        <f>IF(K33=0,0,K33/$B33%)</f>
        <v>0</v>
      </c>
      <c r="O33" s="34">
        <f>D33+F33</f>
        <v>0</v>
      </c>
      <c r="P33" s="34">
        <f>D33+F33+H33</f>
        <v>0</v>
      </c>
      <c r="Q33" s="22"/>
    </row>
    <row r="34" spans="1:17" ht="13.5" thickBot="1">
      <c r="A34" s="30" t="s">
        <v>25</v>
      </c>
      <c r="B34" s="60">
        <f t="shared" si="9"/>
        <v>0</v>
      </c>
      <c r="C34" s="31"/>
      <c r="D34" s="32">
        <f t="shared" ref="D34:D43" si="10">IF(C34=0,0,C34/$B34%)</f>
        <v>0</v>
      </c>
      <c r="E34" s="31"/>
      <c r="F34" s="32">
        <f t="shared" ref="F34:F43" si="11">IF(E34=0,0,E34/$B34%)</f>
        <v>0</v>
      </c>
      <c r="G34" s="31"/>
      <c r="H34" s="32">
        <f t="shared" ref="H34:H43" si="12">IF(G34=0,0,G34/$B34%)</f>
        <v>0</v>
      </c>
      <c r="I34" s="31"/>
      <c r="J34" s="32">
        <f t="shared" ref="J34:J43" si="13">IF(I34=0,0,I34/$B34%)</f>
        <v>0</v>
      </c>
      <c r="K34" s="33">
        <f t="shared" ref="K34:K43" si="14">L34+M34</f>
        <v>0</v>
      </c>
      <c r="L34" s="31"/>
      <c r="M34" s="31"/>
      <c r="N34" s="32">
        <f t="shared" ref="N34:N43" si="15">IF(K34=0,0,K34/$B34%)</f>
        <v>0</v>
      </c>
      <c r="O34" s="34">
        <f t="shared" ref="O34:O43" si="16">D34+F34</f>
        <v>0</v>
      </c>
      <c r="P34" s="34">
        <f t="shared" ref="P34:P43" si="17">D34+F34+H34</f>
        <v>0</v>
      </c>
      <c r="Q34" s="22" t="str">
        <f>IF(B34=движ!G80,,"Число уч-ся не соттветствует движению")</f>
        <v>Число уч-ся не соттветствует движению</v>
      </c>
    </row>
    <row r="35" spans="1:17" ht="13.5" thickBot="1">
      <c r="A35" s="30" t="s">
        <v>26</v>
      </c>
      <c r="B35" s="60">
        <f t="shared" si="9"/>
        <v>0</v>
      </c>
      <c r="C35" s="31"/>
      <c r="D35" s="32">
        <f t="shared" si="10"/>
        <v>0</v>
      </c>
      <c r="E35" s="31"/>
      <c r="F35" s="32">
        <f t="shared" si="11"/>
        <v>0</v>
      </c>
      <c r="G35" s="31"/>
      <c r="H35" s="32">
        <f t="shared" si="12"/>
        <v>0</v>
      </c>
      <c r="I35" s="31"/>
      <c r="J35" s="32">
        <f t="shared" si="13"/>
        <v>0</v>
      </c>
      <c r="K35" s="33">
        <f t="shared" si="14"/>
        <v>0</v>
      </c>
      <c r="L35" s="31"/>
      <c r="M35" s="31"/>
      <c r="N35" s="32">
        <f t="shared" si="15"/>
        <v>0</v>
      </c>
      <c r="O35" s="34">
        <f t="shared" si="16"/>
        <v>0</v>
      </c>
      <c r="P35" s="34">
        <f t="shared" si="17"/>
        <v>0</v>
      </c>
      <c r="Q35" s="22" t="str">
        <f>IF(B35=движ!I80,,"Число уч-ся не соттветствует движению")</f>
        <v>Число уч-ся не соттветствует движению</v>
      </c>
    </row>
    <row r="36" spans="1:17" ht="13.5" thickBot="1">
      <c r="A36" s="30" t="s">
        <v>27</v>
      </c>
      <c r="B36" s="60">
        <f t="shared" si="9"/>
        <v>0</v>
      </c>
      <c r="C36" s="31"/>
      <c r="D36" s="32">
        <f t="shared" si="10"/>
        <v>0</v>
      </c>
      <c r="E36" s="31"/>
      <c r="F36" s="32">
        <f t="shared" si="11"/>
        <v>0</v>
      </c>
      <c r="G36" s="31"/>
      <c r="H36" s="32">
        <f t="shared" si="12"/>
        <v>0</v>
      </c>
      <c r="I36" s="31"/>
      <c r="J36" s="32">
        <f t="shared" si="13"/>
        <v>0</v>
      </c>
      <c r="K36" s="33">
        <f t="shared" si="14"/>
        <v>0</v>
      </c>
      <c r="L36" s="31"/>
      <c r="M36" s="31"/>
      <c r="N36" s="32">
        <f t="shared" si="15"/>
        <v>0</v>
      </c>
      <c r="O36" s="34">
        <f t="shared" si="16"/>
        <v>0</v>
      </c>
      <c r="P36" s="34">
        <f t="shared" si="17"/>
        <v>0</v>
      </c>
      <c r="Q36" s="22" t="str">
        <f>IF(B36=движ!K80,,"Число уч-ся не соттветствует движению")</f>
        <v>Число уч-ся не соттветствует движению</v>
      </c>
    </row>
    <row r="37" spans="1:17" ht="13.5" thickBot="1">
      <c r="A37" s="30" t="s">
        <v>28</v>
      </c>
      <c r="B37" s="60">
        <f t="shared" si="9"/>
        <v>0</v>
      </c>
      <c r="C37" s="31"/>
      <c r="D37" s="32">
        <f t="shared" si="10"/>
        <v>0</v>
      </c>
      <c r="E37" s="31"/>
      <c r="F37" s="32">
        <f t="shared" si="11"/>
        <v>0</v>
      </c>
      <c r="G37" s="31"/>
      <c r="H37" s="32">
        <f t="shared" si="12"/>
        <v>0</v>
      </c>
      <c r="I37" s="31"/>
      <c r="J37" s="32">
        <f t="shared" si="13"/>
        <v>0</v>
      </c>
      <c r="K37" s="33">
        <f t="shared" si="14"/>
        <v>0</v>
      </c>
      <c r="L37" s="31"/>
      <c r="M37" s="31"/>
      <c r="N37" s="32">
        <f t="shared" si="15"/>
        <v>0</v>
      </c>
      <c r="O37" s="34">
        <f t="shared" si="16"/>
        <v>0</v>
      </c>
      <c r="P37" s="34">
        <f t="shared" si="17"/>
        <v>0</v>
      </c>
      <c r="Q37" s="22">
        <f>IF(B37=движ!O80,,"Число уч-ся не соттветствует движению")</f>
        <v>0</v>
      </c>
    </row>
    <row r="38" spans="1:17" ht="13.5" thickBot="1">
      <c r="A38" s="30" t="s">
        <v>29</v>
      </c>
      <c r="B38" s="60">
        <f t="shared" si="9"/>
        <v>0</v>
      </c>
      <c r="C38" s="31"/>
      <c r="D38" s="32">
        <f t="shared" si="10"/>
        <v>0</v>
      </c>
      <c r="E38" s="31"/>
      <c r="F38" s="32">
        <f t="shared" si="11"/>
        <v>0</v>
      </c>
      <c r="G38" s="31"/>
      <c r="H38" s="32">
        <f t="shared" si="12"/>
        <v>0</v>
      </c>
      <c r="I38" s="31"/>
      <c r="J38" s="32">
        <f t="shared" si="13"/>
        <v>0</v>
      </c>
      <c r="K38" s="33">
        <f t="shared" si="14"/>
        <v>0</v>
      </c>
      <c r="L38" s="31"/>
      <c r="M38" s="31"/>
      <c r="N38" s="32">
        <f t="shared" si="15"/>
        <v>0</v>
      </c>
      <c r="O38" s="34">
        <f t="shared" si="16"/>
        <v>0</v>
      </c>
      <c r="P38" s="34">
        <f t="shared" si="17"/>
        <v>0</v>
      </c>
      <c r="Q38" s="22">
        <f>IF(B38=движ!Q80,,"Число уч-ся не соттветствует движению")</f>
        <v>0</v>
      </c>
    </row>
    <row r="39" spans="1:17" ht="13.5" thickBot="1">
      <c r="A39" s="30" t="s">
        <v>30</v>
      </c>
      <c r="B39" s="60">
        <f t="shared" si="9"/>
        <v>0</v>
      </c>
      <c r="C39" s="31"/>
      <c r="D39" s="32">
        <f t="shared" si="10"/>
        <v>0</v>
      </c>
      <c r="E39" s="31"/>
      <c r="F39" s="32">
        <f t="shared" si="11"/>
        <v>0</v>
      </c>
      <c r="G39" s="31"/>
      <c r="H39" s="32">
        <f t="shared" si="12"/>
        <v>0</v>
      </c>
      <c r="I39" s="31"/>
      <c r="J39" s="32">
        <f t="shared" si="13"/>
        <v>0</v>
      </c>
      <c r="K39" s="33">
        <f t="shared" si="14"/>
        <v>0</v>
      </c>
      <c r="L39" s="31"/>
      <c r="M39" s="31"/>
      <c r="N39" s="32">
        <f t="shared" si="15"/>
        <v>0</v>
      </c>
      <c r="O39" s="34">
        <f t="shared" si="16"/>
        <v>0</v>
      </c>
      <c r="P39" s="34">
        <f t="shared" si="17"/>
        <v>0</v>
      </c>
      <c r="Q39" s="22">
        <f>IF(B39=движ!S80,,"Число уч-ся не соттветствует движению")</f>
        <v>0</v>
      </c>
    </row>
    <row r="40" spans="1:17" ht="13.5" thickBot="1">
      <c r="A40" s="30" t="s">
        <v>31</v>
      </c>
      <c r="B40" s="60">
        <f t="shared" si="9"/>
        <v>0</v>
      </c>
      <c r="C40" s="31"/>
      <c r="D40" s="32">
        <f t="shared" si="10"/>
        <v>0</v>
      </c>
      <c r="E40" s="31"/>
      <c r="F40" s="32">
        <f t="shared" si="11"/>
        <v>0</v>
      </c>
      <c r="G40" s="31"/>
      <c r="H40" s="32">
        <f t="shared" si="12"/>
        <v>0</v>
      </c>
      <c r="I40" s="31"/>
      <c r="J40" s="32">
        <f t="shared" si="13"/>
        <v>0</v>
      </c>
      <c r="K40" s="33">
        <f t="shared" si="14"/>
        <v>0</v>
      </c>
      <c r="L40" s="31"/>
      <c r="M40" s="31"/>
      <c r="N40" s="32">
        <f t="shared" si="15"/>
        <v>0</v>
      </c>
      <c r="O40" s="34">
        <f t="shared" si="16"/>
        <v>0</v>
      </c>
      <c r="P40" s="34">
        <f t="shared" si="17"/>
        <v>0</v>
      </c>
      <c r="Q40" s="22">
        <f>IF(B40=движ!U80,,"Число уч-ся не соттветствует движению")</f>
        <v>0</v>
      </c>
    </row>
    <row r="41" spans="1:17" ht="13.5" thickBot="1">
      <c r="A41" s="30" t="s">
        <v>32</v>
      </c>
      <c r="B41" s="60">
        <f t="shared" si="9"/>
        <v>0</v>
      </c>
      <c r="C41" s="31"/>
      <c r="D41" s="32">
        <f t="shared" si="10"/>
        <v>0</v>
      </c>
      <c r="E41" s="31"/>
      <c r="F41" s="32">
        <f t="shared" si="11"/>
        <v>0</v>
      </c>
      <c r="G41" s="31"/>
      <c r="H41" s="32">
        <f t="shared" si="12"/>
        <v>0</v>
      </c>
      <c r="I41" s="31"/>
      <c r="J41" s="32">
        <f t="shared" si="13"/>
        <v>0</v>
      </c>
      <c r="K41" s="33">
        <f t="shared" si="14"/>
        <v>0</v>
      </c>
      <c r="L41" s="31"/>
      <c r="M41" s="31"/>
      <c r="N41" s="32">
        <f t="shared" si="15"/>
        <v>0</v>
      </c>
      <c r="O41" s="34">
        <f t="shared" si="16"/>
        <v>0</v>
      </c>
      <c r="P41" s="34">
        <f t="shared" si="17"/>
        <v>0</v>
      </c>
      <c r="Q41" s="22">
        <f>IF(B41=движ!W80,,"Число уч-ся не соттветствует движению")</f>
        <v>0</v>
      </c>
    </row>
    <row r="42" spans="1:17" ht="13.5" thickBot="1">
      <c r="A42" s="30" t="s">
        <v>33</v>
      </c>
      <c r="B42" s="60">
        <f t="shared" si="9"/>
        <v>0</v>
      </c>
      <c r="C42" s="31"/>
      <c r="D42" s="32">
        <f t="shared" si="10"/>
        <v>0</v>
      </c>
      <c r="E42" s="31"/>
      <c r="F42" s="32">
        <f t="shared" si="11"/>
        <v>0</v>
      </c>
      <c r="G42" s="31"/>
      <c r="H42" s="32">
        <f t="shared" si="12"/>
        <v>0</v>
      </c>
      <c r="I42" s="31"/>
      <c r="J42" s="32">
        <f t="shared" si="13"/>
        <v>0</v>
      </c>
      <c r="K42" s="33">
        <f t="shared" si="14"/>
        <v>0</v>
      </c>
      <c r="L42" s="31"/>
      <c r="M42" s="31"/>
      <c r="N42" s="32">
        <f t="shared" si="15"/>
        <v>0</v>
      </c>
      <c r="O42" s="34">
        <f t="shared" si="16"/>
        <v>0</v>
      </c>
      <c r="P42" s="34">
        <f t="shared" si="17"/>
        <v>0</v>
      </c>
      <c r="Q42" s="22">
        <f>IF(B42=движ!AA80,,"Число уч-ся не соттветствует движению")</f>
        <v>0</v>
      </c>
    </row>
    <row r="43" spans="1:17" ht="13.5" thickBot="1">
      <c r="A43" s="30" t="s">
        <v>34</v>
      </c>
      <c r="B43" s="60">
        <f t="shared" si="9"/>
        <v>0</v>
      </c>
      <c r="C43" s="31"/>
      <c r="D43" s="32">
        <f t="shared" si="10"/>
        <v>0</v>
      </c>
      <c r="E43" s="31"/>
      <c r="F43" s="32">
        <f t="shared" si="11"/>
        <v>0</v>
      </c>
      <c r="G43" s="31"/>
      <c r="H43" s="32">
        <f t="shared" si="12"/>
        <v>0</v>
      </c>
      <c r="I43" s="31"/>
      <c r="J43" s="32">
        <f t="shared" si="13"/>
        <v>0</v>
      </c>
      <c r="K43" s="33">
        <f t="shared" si="14"/>
        <v>0</v>
      </c>
      <c r="L43" s="31"/>
      <c r="M43" s="31"/>
      <c r="N43" s="32">
        <f t="shared" si="15"/>
        <v>0</v>
      </c>
      <c r="O43" s="34">
        <f t="shared" si="16"/>
        <v>0</v>
      </c>
      <c r="P43" s="34">
        <f t="shared" si="17"/>
        <v>0</v>
      </c>
      <c r="Q43" s="22">
        <f>IF(B43=движ!AC80,,"Число уч-ся не соттветствует движению")</f>
        <v>0</v>
      </c>
    </row>
    <row r="44" spans="1:17" ht="13.5" thickBot="1">
      <c r="A44" s="35" t="s">
        <v>35</v>
      </c>
      <c r="B44" s="36">
        <f>SUM(B33:B43)</f>
        <v>0</v>
      </c>
      <c r="C44" s="36">
        <f>SUM(C33:C43)</f>
        <v>0</v>
      </c>
      <c r="D44" s="32">
        <f>IF(C44=0,0,C44/$B44%)</f>
        <v>0</v>
      </c>
      <c r="E44" s="36">
        <f>SUM(E33:E43)</f>
        <v>0</v>
      </c>
      <c r="F44" s="32">
        <f>IF(E44=0,0,E44/$B44%)</f>
        <v>0</v>
      </c>
      <c r="G44" s="36">
        <f>SUM(G33:G43)</f>
        <v>0</v>
      </c>
      <c r="H44" s="32">
        <f>IF(G44=0,0,G44/$B44%)</f>
        <v>0</v>
      </c>
      <c r="I44" s="36">
        <f>SUM(I33:I43)</f>
        <v>0</v>
      </c>
      <c r="J44" s="32">
        <f>IF(I44=0,0,I44/$B44%)</f>
        <v>0</v>
      </c>
      <c r="K44" s="36">
        <f>SUM(K33:K43)</f>
        <v>0</v>
      </c>
      <c r="L44" s="36">
        <f>SUM(L33:L43)</f>
        <v>0</v>
      </c>
      <c r="M44" s="36">
        <f>SUM(M33:M43)</f>
        <v>0</v>
      </c>
      <c r="N44" s="32">
        <f>IF(K44=0,0,K44/$B44%)</f>
        <v>0</v>
      </c>
      <c r="O44" s="32">
        <f>D44+F44</f>
        <v>0</v>
      </c>
      <c r="P44" s="32">
        <f>D44+F44+H44</f>
        <v>0</v>
      </c>
      <c r="Q44" s="22"/>
    </row>
    <row r="50" spans="1:17">
      <c r="A50" s="41" t="s">
        <v>9</v>
      </c>
      <c r="B50" s="42"/>
      <c r="C50" s="43"/>
      <c r="D50" s="42"/>
      <c r="E50" s="44"/>
      <c r="F50" s="42"/>
      <c r="G50" s="44"/>
      <c r="H50" s="42"/>
      <c r="I50" s="45" t="s">
        <v>10</v>
      </c>
      <c r="J50" s="46"/>
      <c r="K50" s="44"/>
      <c r="L50" s="42"/>
      <c r="M50" s="44"/>
      <c r="N50" s="44"/>
      <c r="O50" s="44"/>
      <c r="P50" s="47"/>
    </row>
    <row r="59" spans="1:17" ht="14.25">
      <c r="A59" s="61" t="str">
        <f>+движ!$A$1</f>
        <v>Мектеп</v>
      </c>
      <c r="B59" s="59"/>
      <c r="C59" s="59"/>
      <c r="D59" s="59"/>
      <c r="E59" s="59"/>
      <c r="F59" s="59"/>
      <c r="G59" s="270" t="s">
        <v>198</v>
      </c>
      <c r="H59" s="270"/>
      <c r="I59" s="270"/>
      <c r="J59" s="270"/>
      <c r="K59" s="270"/>
      <c r="L59" s="270"/>
      <c r="M59" s="270"/>
      <c r="N59" s="270"/>
      <c r="O59" s="270"/>
      <c r="P59" s="270"/>
    </row>
    <row r="60" spans="1:17" ht="13.5" thickBot="1">
      <c r="A60" s="37"/>
      <c r="B60" s="38"/>
      <c r="C60" s="39"/>
      <c r="D60" s="40"/>
      <c r="E60" s="39"/>
      <c r="F60" s="40"/>
      <c r="G60" s="39"/>
      <c r="H60" s="40"/>
      <c r="I60" s="39"/>
      <c r="J60" s="40"/>
      <c r="K60" s="39"/>
      <c r="L60" s="39"/>
      <c r="M60" s="39"/>
      <c r="N60" s="40"/>
      <c r="O60" s="40"/>
      <c r="P60" s="40"/>
    </row>
    <row r="61" spans="1:17" ht="26.25" thickBot="1">
      <c r="A61" s="27"/>
      <c r="B61" s="28" t="s">
        <v>13</v>
      </c>
      <c r="C61" s="28" t="s">
        <v>14</v>
      </c>
      <c r="D61" s="29" t="s">
        <v>15</v>
      </c>
      <c r="E61" s="28" t="s">
        <v>16</v>
      </c>
      <c r="F61" s="29" t="s">
        <v>15</v>
      </c>
      <c r="G61" s="28" t="s">
        <v>17</v>
      </c>
      <c r="H61" s="29" t="s">
        <v>15</v>
      </c>
      <c r="I61" s="28" t="s">
        <v>18</v>
      </c>
      <c r="J61" s="29" t="s">
        <v>15</v>
      </c>
      <c r="K61" s="28" t="s">
        <v>19</v>
      </c>
      <c r="L61" s="28" t="s">
        <v>20</v>
      </c>
      <c r="M61" s="28" t="s">
        <v>21</v>
      </c>
      <c r="N61" s="29" t="s">
        <v>15</v>
      </c>
      <c r="O61" s="29" t="s">
        <v>22</v>
      </c>
      <c r="P61" s="29" t="s">
        <v>23</v>
      </c>
    </row>
    <row r="62" spans="1:17" ht="13.5" thickBot="1">
      <c r="A62" s="30" t="s">
        <v>24</v>
      </c>
      <c r="B62" s="60">
        <f t="shared" ref="B62:B72" si="18">C62+E62+G62+I62+K62</f>
        <v>0</v>
      </c>
      <c r="C62" s="31"/>
      <c r="D62" s="32">
        <f>IF(C62=0,0,C62/$B62%)</f>
        <v>0</v>
      </c>
      <c r="E62" s="31"/>
      <c r="F62" s="32">
        <f>IF(E62=0,0,E62/$B62%)</f>
        <v>0</v>
      </c>
      <c r="G62" s="31"/>
      <c r="H62" s="32">
        <f>IF(G62=0,0,G62/$B62%)</f>
        <v>0</v>
      </c>
      <c r="I62" s="31"/>
      <c r="J62" s="32">
        <f>IF(I62=0,0,I62/$B62%)</f>
        <v>0</v>
      </c>
      <c r="K62" s="33">
        <f>L62+M62</f>
        <v>0</v>
      </c>
      <c r="L62" s="31"/>
      <c r="M62" s="31"/>
      <c r="N62" s="32">
        <f>IF(K62=0,0,K62/$B62%)</f>
        <v>0</v>
      </c>
      <c r="O62" s="34">
        <f>D62+F62</f>
        <v>0</v>
      </c>
      <c r="P62" s="34">
        <f>D62+F62+H62</f>
        <v>0</v>
      </c>
      <c r="Q62" s="22"/>
    </row>
    <row r="63" spans="1:17" ht="13.5" thickBot="1">
      <c r="A63" s="30" t="s">
        <v>25</v>
      </c>
      <c r="B63" s="60">
        <f t="shared" si="18"/>
        <v>0</v>
      </c>
      <c r="C63" s="31"/>
      <c r="D63" s="32">
        <f t="shared" ref="D63:D72" si="19">IF(C63=0,0,C63/$B63%)</f>
        <v>0</v>
      </c>
      <c r="E63" s="31"/>
      <c r="F63" s="32">
        <f t="shared" ref="F63:F72" si="20">IF(E63=0,0,E63/$B63%)</f>
        <v>0</v>
      </c>
      <c r="G63" s="31"/>
      <c r="H63" s="32">
        <f t="shared" ref="H63:H72" si="21">IF(G63=0,0,G63/$B63%)</f>
        <v>0</v>
      </c>
      <c r="I63" s="31"/>
      <c r="J63" s="32">
        <f t="shared" ref="J63:J72" si="22">IF(I63=0,0,I63/$B63%)</f>
        <v>0</v>
      </c>
      <c r="K63" s="33">
        <f t="shared" ref="K63:K72" si="23">L63+M63</f>
        <v>0</v>
      </c>
      <c r="L63" s="31"/>
      <c r="M63" s="31"/>
      <c r="N63" s="32">
        <f t="shared" ref="N63:N72" si="24">IF(K63=0,0,K63/$B63%)</f>
        <v>0</v>
      </c>
      <c r="O63" s="34">
        <f t="shared" ref="O63:O72" si="25">D63+F63</f>
        <v>0</v>
      </c>
      <c r="P63" s="34">
        <f t="shared" ref="P63:P72" si="26">D63+F63+H63</f>
        <v>0</v>
      </c>
      <c r="Q63" s="22" t="str">
        <f>IF(B63=движ!G161,,"Число уч-ся не соттветствует движению")</f>
        <v>Число уч-ся не соттветствует движению</v>
      </c>
    </row>
    <row r="64" spans="1:17" ht="13.5" thickBot="1">
      <c r="A64" s="30" t="s">
        <v>26</v>
      </c>
      <c r="B64" s="60">
        <f t="shared" si="18"/>
        <v>0</v>
      </c>
      <c r="C64" s="31"/>
      <c r="D64" s="32">
        <f t="shared" si="19"/>
        <v>0</v>
      </c>
      <c r="E64" s="31"/>
      <c r="F64" s="32">
        <f t="shared" si="20"/>
        <v>0</v>
      </c>
      <c r="G64" s="31"/>
      <c r="H64" s="32">
        <f t="shared" si="21"/>
        <v>0</v>
      </c>
      <c r="I64" s="31"/>
      <c r="J64" s="32">
        <f t="shared" si="22"/>
        <v>0</v>
      </c>
      <c r="K64" s="33">
        <f t="shared" si="23"/>
        <v>0</v>
      </c>
      <c r="L64" s="31"/>
      <c r="M64" s="31"/>
      <c r="N64" s="32">
        <f t="shared" si="24"/>
        <v>0</v>
      </c>
      <c r="O64" s="34">
        <f t="shared" si="25"/>
        <v>0</v>
      </c>
      <c r="P64" s="34">
        <f t="shared" si="26"/>
        <v>0</v>
      </c>
      <c r="Q64" s="22" t="str">
        <f>IF(B64=движ!I161,,"Число уч-ся не соттветствует движению")</f>
        <v>Число уч-ся не соттветствует движению</v>
      </c>
    </row>
    <row r="65" spans="1:17" ht="13.5" thickBot="1">
      <c r="A65" s="30" t="s">
        <v>27</v>
      </c>
      <c r="B65" s="60">
        <f t="shared" si="18"/>
        <v>0</v>
      </c>
      <c r="C65" s="31"/>
      <c r="D65" s="32">
        <f t="shared" si="19"/>
        <v>0</v>
      </c>
      <c r="E65" s="31"/>
      <c r="F65" s="32">
        <f t="shared" si="20"/>
        <v>0</v>
      </c>
      <c r="G65" s="31"/>
      <c r="H65" s="32">
        <f t="shared" si="21"/>
        <v>0</v>
      </c>
      <c r="I65" s="31"/>
      <c r="J65" s="32">
        <f t="shared" si="22"/>
        <v>0</v>
      </c>
      <c r="K65" s="33">
        <f t="shared" si="23"/>
        <v>0</v>
      </c>
      <c r="L65" s="31"/>
      <c r="M65" s="31"/>
      <c r="N65" s="32">
        <f t="shared" si="24"/>
        <v>0</v>
      </c>
      <c r="O65" s="34">
        <f t="shared" si="25"/>
        <v>0</v>
      </c>
      <c r="P65" s="34">
        <f t="shared" si="26"/>
        <v>0</v>
      </c>
      <c r="Q65" s="22" t="str">
        <f>IF(B65=движ!K161,,"Число уч-ся не соттветствует движению")</f>
        <v>Число уч-ся не соттветствует движению</v>
      </c>
    </row>
    <row r="66" spans="1:17" ht="13.5" thickBot="1">
      <c r="A66" s="30" t="s">
        <v>28</v>
      </c>
      <c r="B66" s="60">
        <f t="shared" si="18"/>
        <v>0</v>
      </c>
      <c r="C66" s="31"/>
      <c r="D66" s="32">
        <f t="shared" si="19"/>
        <v>0</v>
      </c>
      <c r="E66" s="31"/>
      <c r="F66" s="32">
        <f t="shared" si="20"/>
        <v>0</v>
      </c>
      <c r="G66" s="31"/>
      <c r="H66" s="32">
        <f t="shared" si="21"/>
        <v>0</v>
      </c>
      <c r="I66" s="31"/>
      <c r="J66" s="32">
        <f t="shared" si="22"/>
        <v>0</v>
      </c>
      <c r="K66" s="33">
        <f t="shared" si="23"/>
        <v>0</v>
      </c>
      <c r="L66" s="31"/>
      <c r="M66" s="31"/>
      <c r="N66" s="32">
        <f t="shared" si="24"/>
        <v>0</v>
      </c>
      <c r="O66" s="34">
        <f t="shared" si="25"/>
        <v>0</v>
      </c>
      <c r="P66" s="34">
        <f t="shared" si="26"/>
        <v>0</v>
      </c>
      <c r="Q66" s="22">
        <f>IF(B66=движ!O161,,"Число уч-ся не соттветствует движению")</f>
        <v>0</v>
      </c>
    </row>
    <row r="67" spans="1:17" ht="13.5" thickBot="1">
      <c r="A67" s="30" t="s">
        <v>29</v>
      </c>
      <c r="B67" s="60">
        <f t="shared" si="18"/>
        <v>0</v>
      </c>
      <c r="C67" s="31"/>
      <c r="D67" s="32">
        <f t="shared" si="19"/>
        <v>0</v>
      </c>
      <c r="E67" s="31"/>
      <c r="F67" s="32">
        <f t="shared" si="20"/>
        <v>0</v>
      </c>
      <c r="G67" s="31"/>
      <c r="H67" s="32">
        <f t="shared" si="21"/>
        <v>0</v>
      </c>
      <c r="I67" s="31"/>
      <c r="J67" s="32">
        <f t="shared" si="22"/>
        <v>0</v>
      </c>
      <c r="K67" s="33">
        <f t="shared" si="23"/>
        <v>0</v>
      </c>
      <c r="L67" s="31"/>
      <c r="M67" s="31"/>
      <c r="N67" s="32">
        <f t="shared" si="24"/>
        <v>0</v>
      </c>
      <c r="O67" s="34">
        <f t="shared" si="25"/>
        <v>0</v>
      </c>
      <c r="P67" s="34">
        <f t="shared" si="26"/>
        <v>0</v>
      </c>
      <c r="Q67" s="22">
        <f>IF(B67=движ!Q161,,"Число уч-ся не соттветствует движению")</f>
        <v>0</v>
      </c>
    </row>
    <row r="68" spans="1:17" ht="13.5" thickBot="1">
      <c r="A68" s="30" t="s">
        <v>30</v>
      </c>
      <c r="B68" s="60">
        <f t="shared" si="18"/>
        <v>0</v>
      </c>
      <c r="C68" s="31"/>
      <c r="D68" s="32">
        <f t="shared" si="19"/>
        <v>0</v>
      </c>
      <c r="E68" s="31"/>
      <c r="F68" s="32">
        <f t="shared" si="20"/>
        <v>0</v>
      </c>
      <c r="G68" s="31"/>
      <c r="H68" s="32">
        <f t="shared" si="21"/>
        <v>0</v>
      </c>
      <c r="I68" s="31"/>
      <c r="J68" s="32">
        <f t="shared" si="22"/>
        <v>0</v>
      </c>
      <c r="K68" s="33">
        <f t="shared" si="23"/>
        <v>0</v>
      </c>
      <c r="L68" s="31"/>
      <c r="M68" s="31"/>
      <c r="N68" s="32">
        <f t="shared" si="24"/>
        <v>0</v>
      </c>
      <c r="O68" s="34">
        <f t="shared" si="25"/>
        <v>0</v>
      </c>
      <c r="P68" s="34">
        <f t="shared" si="26"/>
        <v>0</v>
      </c>
      <c r="Q68" s="22">
        <f>IF(B68=движ!S161,,"Число уч-ся не соттветствует движению")</f>
        <v>0</v>
      </c>
    </row>
    <row r="69" spans="1:17" ht="13.5" thickBot="1">
      <c r="A69" s="30" t="s">
        <v>31</v>
      </c>
      <c r="B69" s="60">
        <f t="shared" si="18"/>
        <v>0</v>
      </c>
      <c r="C69" s="31"/>
      <c r="D69" s="32">
        <f t="shared" si="19"/>
        <v>0</v>
      </c>
      <c r="E69" s="31"/>
      <c r="F69" s="32">
        <f t="shared" si="20"/>
        <v>0</v>
      </c>
      <c r="G69" s="31"/>
      <c r="H69" s="32">
        <f t="shared" si="21"/>
        <v>0</v>
      </c>
      <c r="I69" s="31"/>
      <c r="J69" s="32">
        <f t="shared" si="22"/>
        <v>0</v>
      </c>
      <c r="K69" s="33">
        <f t="shared" si="23"/>
        <v>0</v>
      </c>
      <c r="L69" s="31"/>
      <c r="M69" s="31"/>
      <c r="N69" s="32">
        <f t="shared" si="24"/>
        <v>0</v>
      </c>
      <c r="O69" s="34">
        <f t="shared" si="25"/>
        <v>0</v>
      </c>
      <c r="P69" s="34">
        <f t="shared" si="26"/>
        <v>0</v>
      </c>
      <c r="Q69" s="22">
        <f>IF(B69=движ!U161,,"Число уч-ся не соттветствует движению")</f>
        <v>0</v>
      </c>
    </row>
    <row r="70" spans="1:17" ht="13.5" thickBot="1">
      <c r="A70" s="30" t="s">
        <v>32</v>
      </c>
      <c r="B70" s="60">
        <f t="shared" si="18"/>
        <v>0</v>
      </c>
      <c r="C70" s="31"/>
      <c r="D70" s="32">
        <f t="shared" si="19"/>
        <v>0</v>
      </c>
      <c r="E70" s="31"/>
      <c r="F70" s="32">
        <f t="shared" si="20"/>
        <v>0</v>
      </c>
      <c r="G70" s="31"/>
      <c r="H70" s="32">
        <f t="shared" si="21"/>
        <v>0</v>
      </c>
      <c r="I70" s="31"/>
      <c r="J70" s="32">
        <f t="shared" si="22"/>
        <v>0</v>
      </c>
      <c r="K70" s="33">
        <f t="shared" si="23"/>
        <v>0</v>
      </c>
      <c r="L70" s="31"/>
      <c r="M70" s="31"/>
      <c r="N70" s="32">
        <f t="shared" si="24"/>
        <v>0</v>
      </c>
      <c r="O70" s="34">
        <f t="shared" si="25"/>
        <v>0</v>
      </c>
      <c r="P70" s="34">
        <f t="shared" si="26"/>
        <v>0</v>
      </c>
      <c r="Q70" s="22">
        <f>IF(B70=движ!W161,,"Число уч-ся не соттветствует движению")</f>
        <v>0</v>
      </c>
    </row>
    <row r="71" spans="1:17" ht="13.5" thickBot="1">
      <c r="A71" s="30" t="s">
        <v>33</v>
      </c>
      <c r="B71" s="60">
        <f t="shared" si="18"/>
        <v>0</v>
      </c>
      <c r="C71" s="31"/>
      <c r="D71" s="32">
        <f t="shared" si="19"/>
        <v>0</v>
      </c>
      <c r="E71" s="31"/>
      <c r="F71" s="32">
        <f t="shared" si="20"/>
        <v>0</v>
      </c>
      <c r="G71" s="31"/>
      <c r="H71" s="32">
        <f t="shared" si="21"/>
        <v>0</v>
      </c>
      <c r="I71" s="31"/>
      <c r="J71" s="32">
        <f t="shared" si="22"/>
        <v>0</v>
      </c>
      <c r="K71" s="33">
        <f t="shared" si="23"/>
        <v>0</v>
      </c>
      <c r="L71" s="31"/>
      <c r="M71" s="31"/>
      <c r="N71" s="32">
        <f t="shared" si="24"/>
        <v>0</v>
      </c>
      <c r="O71" s="34">
        <f t="shared" si="25"/>
        <v>0</v>
      </c>
      <c r="P71" s="34">
        <f t="shared" si="26"/>
        <v>0</v>
      </c>
      <c r="Q71" s="22">
        <f>IF(B71=движ!AA161,,"Число уч-ся не соттветствует движению")</f>
        <v>0</v>
      </c>
    </row>
    <row r="72" spans="1:17" ht="13.5" thickBot="1">
      <c r="A72" s="30" t="s">
        <v>34</v>
      </c>
      <c r="B72" s="60">
        <f t="shared" si="18"/>
        <v>0</v>
      </c>
      <c r="C72" s="31"/>
      <c r="D72" s="32">
        <f t="shared" si="19"/>
        <v>0</v>
      </c>
      <c r="E72" s="31"/>
      <c r="F72" s="32">
        <f t="shared" si="20"/>
        <v>0</v>
      </c>
      <c r="G72" s="31"/>
      <c r="H72" s="32">
        <f t="shared" si="21"/>
        <v>0</v>
      </c>
      <c r="I72" s="31"/>
      <c r="J72" s="32">
        <f t="shared" si="22"/>
        <v>0</v>
      </c>
      <c r="K72" s="33">
        <f t="shared" si="23"/>
        <v>0</v>
      </c>
      <c r="L72" s="31"/>
      <c r="M72" s="31"/>
      <c r="N72" s="32">
        <f t="shared" si="24"/>
        <v>0</v>
      </c>
      <c r="O72" s="34">
        <f t="shared" si="25"/>
        <v>0</v>
      </c>
      <c r="P72" s="34">
        <f t="shared" si="26"/>
        <v>0</v>
      </c>
      <c r="Q72" s="22">
        <f>IF(B72=движ!AC161,,"Число уч-ся не соттветствует движению")</f>
        <v>0</v>
      </c>
    </row>
    <row r="73" spans="1:17" ht="13.5" thickBot="1">
      <c r="A73" s="35" t="s">
        <v>35</v>
      </c>
      <c r="B73" s="36">
        <f>SUM(B62:B72)</f>
        <v>0</v>
      </c>
      <c r="C73" s="36">
        <f>SUM(C62:C72)</f>
        <v>0</v>
      </c>
      <c r="D73" s="32">
        <f>IF(C73=0,0,C73/$B73%)</f>
        <v>0</v>
      </c>
      <c r="E73" s="36">
        <f>SUM(E62:E72)</f>
        <v>0</v>
      </c>
      <c r="F73" s="32">
        <f>IF(E73=0,0,E73/$B73%)</f>
        <v>0</v>
      </c>
      <c r="G73" s="36">
        <f>SUM(G62:G72)</f>
        <v>0</v>
      </c>
      <c r="H73" s="32">
        <f>IF(G73=0,0,G73/$B73%)</f>
        <v>0</v>
      </c>
      <c r="I73" s="36">
        <f>SUM(I62:I72)</f>
        <v>0</v>
      </c>
      <c r="J73" s="32">
        <f>IF(I73=0,0,I73/$B73%)</f>
        <v>0</v>
      </c>
      <c r="K73" s="36">
        <f>SUM(K62:K72)</f>
        <v>0</v>
      </c>
      <c r="L73" s="36">
        <f>SUM(L62:L72)</f>
        <v>0</v>
      </c>
      <c r="M73" s="36">
        <f>SUM(M62:M72)</f>
        <v>0</v>
      </c>
      <c r="N73" s="32">
        <f>IF(K73=0,0,K73/$B73%)</f>
        <v>0</v>
      </c>
      <c r="O73" s="32">
        <f>D73+F73</f>
        <v>0</v>
      </c>
      <c r="P73" s="32">
        <f>D73+F73+H73</f>
        <v>0</v>
      </c>
    </row>
    <row r="79" spans="1:17">
      <c r="A79" s="41" t="s">
        <v>9</v>
      </c>
      <c r="B79" s="42"/>
      <c r="C79" s="43"/>
      <c r="D79" s="42"/>
      <c r="E79" s="44"/>
      <c r="F79" s="42"/>
      <c r="G79" s="44"/>
      <c r="H79" s="42"/>
      <c r="I79" s="45" t="s">
        <v>10</v>
      </c>
      <c r="J79" s="46"/>
      <c r="K79" s="44"/>
      <c r="L79" s="42"/>
      <c r="M79" s="44"/>
      <c r="N79" s="44"/>
      <c r="O79" s="44"/>
      <c r="P79" s="47"/>
    </row>
    <row r="89" spans="1:17" ht="14.25">
      <c r="A89" s="61" t="str">
        <f>+движ!$A$1</f>
        <v>Мектеп</v>
      </c>
      <c r="B89" s="59"/>
      <c r="C89" s="59"/>
      <c r="D89" s="59"/>
      <c r="E89" s="59"/>
      <c r="F89" s="59"/>
      <c r="G89" s="270" t="s">
        <v>199</v>
      </c>
      <c r="H89" s="270"/>
      <c r="I89" s="270"/>
      <c r="J89" s="270"/>
      <c r="K89" s="270"/>
      <c r="L89" s="270"/>
      <c r="M89" s="270"/>
      <c r="N89" s="270"/>
      <c r="O89" s="270"/>
      <c r="P89" s="270"/>
    </row>
    <row r="90" spans="1:17" ht="13.5" thickBot="1">
      <c r="A90" s="37"/>
      <c r="B90" s="38"/>
      <c r="C90" s="39"/>
      <c r="D90" s="40"/>
      <c r="E90" s="39"/>
      <c r="F90" s="40"/>
      <c r="G90" s="39"/>
      <c r="H90" s="40"/>
      <c r="I90" s="39"/>
      <c r="J90" s="40"/>
      <c r="K90" s="39"/>
      <c r="L90" s="39"/>
      <c r="M90" s="39"/>
      <c r="N90" s="40"/>
      <c r="O90" s="40"/>
      <c r="P90" s="40"/>
    </row>
    <row r="91" spans="1:17" ht="26.25" thickBot="1">
      <c r="A91" s="27"/>
      <c r="B91" s="28" t="s">
        <v>13</v>
      </c>
      <c r="C91" s="28" t="s">
        <v>14</v>
      </c>
      <c r="D91" s="29" t="s">
        <v>15</v>
      </c>
      <c r="E91" s="28" t="s">
        <v>16</v>
      </c>
      <c r="F91" s="29" t="s">
        <v>15</v>
      </c>
      <c r="G91" s="28" t="s">
        <v>17</v>
      </c>
      <c r="H91" s="29" t="s">
        <v>15</v>
      </c>
      <c r="I91" s="28" t="s">
        <v>18</v>
      </c>
      <c r="J91" s="29" t="s">
        <v>15</v>
      </c>
      <c r="K91" s="28" t="s">
        <v>19</v>
      </c>
      <c r="L91" s="28" t="s">
        <v>20</v>
      </c>
      <c r="M91" s="28" t="s">
        <v>21</v>
      </c>
      <c r="N91" s="29" t="s">
        <v>15</v>
      </c>
      <c r="O91" s="29" t="s">
        <v>22</v>
      </c>
      <c r="P91" s="29" t="s">
        <v>23</v>
      </c>
    </row>
    <row r="92" spans="1:17" ht="13.5" thickBot="1">
      <c r="A92" s="30" t="s">
        <v>24</v>
      </c>
      <c r="B92" s="60">
        <f t="shared" ref="B92:B102" si="27">C92+E92+G92+I92+K92</f>
        <v>0</v>
      </c>
      <c r="C92" s="31"/>
      <c r="D92" s="32">
        <f>IF(C92=0,0,C92/$B92%)</f>
        <v>0</v>
      </c>
      <c r="E92" s="31"/>
      <c r="F92" s="32">
        <f>IF(E92=0,0,E92/$B92%)</f>
        <v>0</v>
      </c>
      <c r="G92" s="31"/>
      <c r="H92" s="32">
        <f>IF(G92=0,0,G92/$B92%)</f>
        <v>0</v>
      </c>
      <c r="I92" s="31"/>
      <c r="J92" s="32">
        <f>IF(I92=0,0,I92/$B92%)</f>
        <v>0</v>
      </c>
      <c r="K92" s="33">
        <f>L92+M92</f>
        <v>0</v>
      </c>
      <c r="L92" s="31"/>
      <c r="M92" s="31"/>
      <c r="N92" s="32">
        <f>IF(K92=0,0,K92/$B92%)</f>
        <v>0</v>
      </c>
      <c r="O92" s="34">
        <f>D92+F92</f>
        <v>0</v>
      </c>
      <c r="P92" s="34">
        <f>D92+F92+H92</f>
        <v>0</v>
      </c>
      <c r="Q92" s="22" t="str">
        <f>IF(B92=движ!E202,,"Число уч-ся не соттветствует движению")</f>
        <v>Число уч-ся не соттветствует движению</v>
      </c>
    </row>
    <row r="93" spans="1:17" ht="13.5" thickBot="1">
      <c r="A93" s="30" t="s">
        <v>25</v>
      </c>
      <c r="B93" s="60">
        <f t="shared" si="27"/>
        <v>0</v>
      </c>
      <c r="C93" s="31"/>
      <c r="D93" s="32">
        <f t="shared" ref="D93:D102" si="28">IF(C93=0,0,C93/$B93%)</f>
        <v>0</v>
      </c>
      <c r="E93" s="31"/>
      <c r="F93" s="32">
        <f t="shared" ref="F93:F102" si="29">IF(E93=0,0,E93/$B93%)</f>
        <v>0</v>
      </c>
      <c r="G93" s="31"/>
      <c r="H93" s="32">
        <f t="shared" ref="H93:H102" si="30">IF(G93=0,0,G93/$B93%)</f>
        <v>0</v>
      </c>
      <c r="I93" s="31"/>
      <c r="J93" s="32">
        <f t="shared" ref="J93:J102" si="31">IF(I93=0,0,I93/$B93%)</f>
        <v>0</v>
      </c>
      <c r="K93" s="33">
        <f t="shared" ref="K93:K102" si="32">L93+M93</f>
        <v>0</v>
      </c>
      <c r="L93" s="31"/>
      <c r="M93" s="31"/>
      <c r="N93" s="32">
        <f t="shared" ref="N93:N102" si="33">IF(K93=0,0,K93/$B93%)</f>
        <v>0</v>
      </c>
      <c r="O93" s="34">
        <f t="shared" ref="O93:O102" si="34">D93+F93</f>
        <v>0</v>
      </c>
      <c r="P93" s="34">
        <f t="shared" ref="P93:P102" si="35">D93+F93+H93</f>
        <v>0</v>
      </c>
      <c r="Q93" s="22" t="str">
        <f>IF(B93=движ!G202,,"Число уч-ся не соттветствует движению")</f>
        <v>Число уч-ся не соттветствует движению</v>
      </c>
    </row>
    <row r="94" spans="1:17" ht="13.5" thickBot="1">
      <c r="A94" s="30" t="s">
        <v>26</v>
      </c>
      <c r="B94" s="60">
        <f t="shared" si="27"/>
        <v>0</v>
      </c>
      <c r="C94" s="31"/>
      <c r="D94" s="32">
        <f t="shared" si="28"/>
        <v>0</v>
      </c>
      <c r="E94" s="31"/>
      <c r="F94" s="32">
        <f t="shared" si="29"/>
        <v>0</v>
      </c>
      <c r="G94" s="31"/>
      <c r="H94" s="32">
        <f t="shared" si="30"/>
        <v>0</v>
      </c>
      <c r="I94" s="31"/>
      <c r="J94" s="32">
        <f t="shared" si="31"/>
        <v>0</v>
      </c>
      <c r="K94" s="33">
        <f t="shared" si="32"/>
        <v>0</v>
      </c>
      <c r="L94" s="31"/>
      <c r="M94" s="31"/>
      <c r="N94" s="32">
        <f t="shared" si="33"/>
        <v>0</v>
      </c>
      <c r="O94" s="34">
        <f t="shared" si="34"/>
        <v>0</v>
      </c>
      <c r="P94" s="34">
        <f t="shared" si="35"/>
        <v>0</v>
      </c>
      <c r="Q94" s="22" t="str">
        <f>IF(B94=движ!I202,,"Число уч-ся не соттветствует движению")</f>
        <v>Число уч-ся не соттветствует движению</v>
      </c>
    </row>
    <row r="95" spans="1:17" ht="13.5" thickBot="1">
      <c r="A95" s="30" t="s">
        <v>27</v>
      </c>
      <c r="B95" s="60">
        <f t="shared" si="27"/>
        <v>0</v>
      </c>
      <c r="C95" s="31"/>
      <c r="D95" s="32">
        <f t="shared" si="28"/>
        <v>0</v>
      </c>
      <c r="E95" s="31"/>
      <c r="F95" s="32">
        <f t="shared" si="29"/>
        <v>0</v>
      </c>
      <c r="G95" s="31"/>
      <c r="H95" s="32">
        <f t="shared" si="30"/>
        <v>0</v>
      </c>
      <c r="I95" s="31"/>
      <c r="J95" s="32">
        <f t="shared" si="31"/>
        <v>0</v>
      </c>
      <c r="K95" s="33">
        <f t="shared" si="32"/>
        <v>0</v>
      </c>
      <c r="L95" s="31"/>
      <c r="M95" s="31"/>
      <c r="N95" s="32">
        <f t="shared" si="33"/>
        <v>0</v>
      </c>
      <c r="O95" s="34">
        <f t="shared" si="34"/>
        <v>0</v>
      </c>
      <c r="P95" s="34">
        <f t="shared" si="35"/>
        <v>0</v>
      </c>
      <c r="Q95" s="22" t="str">
        <f>IF(B95=движ!K202,,"Число уч-ся не соттветствует движению")</f>
        <v>Число уч-ся не соттветствует движению</v>
      </c>
    </row>
    <row r="96" spans="1:17" ht="13.5" thickBot="1">
      <c r="A96" s="30" t="s">
        <v>28</v>
      </c>
      <c r="B96" s="60">
        <f t="shared" si="27"/>
        <v>0</v>
      </c>
      <c r="C96" s="31"/>
      <c r="D96" s="32">
        <f t="shared" si="28"/>
        <v>0</v>
      </c>
      <c r="E96" s="31"/>
      <c r="F96" s="32">
        <f t="shared" si="29"/>
        <v>0</v>
      </c>
      <c r="G96" s="31"/>
      <c r="H96" s="32">
        <f t="shared" si="30"/>
        <v>0</v>
      </c>
      <c r="I96" s="31"/>
      <c r="J96" s="32">
        <f t="shared" si="31"/>
        <v>0</v>
      </c>
      <c r="K96" s="33">
        <f t="shared" si="32"/>
        <v>0</v>
      </c>
      <c r="L96" s="31"/>
      <c r="M96" s="31"/>
      <c r="N96" s="32">
        <f t="shared" si="33"/>
        <v>0</v>
      </c>
      <c r="O96" s="34">
        <f t="shared" si="34"/>
        <v>0</v>
      </c>
      <c r="P96" s="34">
        <f t="shared" si="35"/>
        <v>0</v>
      </c>
      <c r="Q96" s="22">
        <f>IF(B96=движ!O202,,"Число уч-ся не соттветствует движению")</f>
        <v>0</v>
      </c>
    </row>
    <row r="97" spans="1:17" ht="13.5" thickBot="1">
      <c r="A97" s="30" t="s">
        <v>29</v>
      </c>
      <c r="B97" s="60">
        <f t="shared" si="27"/>
        <v>0</v>
      </c>
      <c r="C97" s="31"/>
      <c r="D97" s="32">
        <f t="shared" si="28"/>
        <v>0</v>
      </c>
      <c r="E97" s="31"/>
      <c r="F97" s="32">
        <f t="shared" si="29"/>
        <v>0</v>
      </c>
      <c r="G97" s="31"/>
      <c r="H97" s="32">
        <f t="shared" si="30"/>
        <v>0</v>
      </c>
      <c r="I97" s="31"/>
      <c r="J97" s="32">
        <f t="shared" si="31"/>
        <v>0</v>
      </c>
      <c r="K97" s="33">
        <f t="shared" si="32"/>
        <v>0</v>
      </c>
      <c r="L97" s="31"/>
      <c r="M97" s="31"/>
      <c r="N97" s="32">
        <f t="shared" si="33"/>
        <v>0</v>
      </c>
      <c r="O97" s="34">
        <f t="shared" si="34"/>
        <v>0</v>
      </c>
      <c r="P97" s="34">
        <f t="shared" si="35"/>
        <v>0</v>
      </c>
      <c r="Q97" s="22">
        <f>IF(B97=движ!Q202,,"Число уч-ся не соттветствует движению")</f>
        <v>0</v>
      </c>
    </row>
    <row r="98" spans="1:17" ht="13.5" thickBot="1">
      <c r="A98" s="30" t="s">
        <v>30</v>
      </c>
      <c r="B98" s="60">
        <f t="shared" si="27"/>
        <v>0</v>
      </c>
      <c r="C98" s="31"/>
      <c r="D98" s="32">
        <f t="shared" si="28"/>
        <v>0</v>
      </c>
      <c r="E98" s="31"/>
      <c r="F98" s="32">
        <f t="shared" si="29"/>
        <v>0</v>
      </c>
      <c r="G98" s="31"/>
      <c r="H98" s="32">
        <f t="shared" si="30"/>
        <v>0</v>
      </c>
      <c r="I98" s="31"/>
      <c r="J98" s="32">
        <f t="shared" si="31"/>
        <v>0</v>
      </c>
      <c r="K98" s="33">
        <f t="shared" si="32"/>
        <v>0</v>
      </c>
      <c r="L98" s="31"/>
      <c r="M98" s="31"/>
      <c r="N98" s="32">
        <f t="shared" si="33"/>
        <v>0</v>
      </c>
      <c r="O98" s="34">
        <f t="shared" si="34"/>
        <v>0</v>
      </c>
      <c r="P98" s="34">
        <f t="shared" si="35"/>
        <v>0</v>
      </c>
      <c r="Q98" s="22">
        <f>IF(B98=движ!S202,,"Число уч-ся не соттветствует движению")</f>
        <v>0</v>
      </c>
    </row>
    <row r="99" spans="1:17" ht="13.5" thickBot="1">
      <c r="A99" s="30" t="s">
        <v>31</v>
      </c>
      <c r="B99" s="60">
        <f t="shared" si="27"/>
        <v>0</v>
      </c>
      <c r="C99" s="31"/>
      <c r="D99" s="32">
        <f t="shared" si="28"/>
        <v>0</v>
      </c>
      <c r="E99" s="31"/>
      <c r="F99" s="32">
        <f t="shared" si="29"/>
        <v>0</v>
      </c>
      <c r="G99" s="31"/>
      <c r="H99" s="32">
        <f t="shared" si="30"/>
        <v>0</v>
      </c>
      <c r="I99" s="31"/>
      <c r="J99" s="32">
        <f t="shared" si="31"/>
        <v>0</v>
      </c>
      <c r="K99" s="33">
        <f t="shared" si="32"/>
        <v>0</v>
      </c>
      <c r="L99" s="31"/>
      <c r="M99" s="31"/>
      <c r="N99" s="32">
        <f t="shared" si="33"/>
        <v>0</v>
      </c>
      <c r="O99" s="34">
        <f t="shared" si="34"/>
        <v>0</v>
      </c>
      <c r="P99" s="34">
        <f t="shared" si="35"/>
        <v>0</v>
      </c>
      <c r="Q99" s="22">
        <f>IF(B99=движ!U202,,"Число уч-ся не соттветствует движению")</f>
        <v>0</v>
      </c>
    </row>
    <row r="100" spans="1:17" ht="13.5" thickBot="1">
      <c r="A100" s="30" t="s">
        <v>32</v>
      </c>
      <c r="B100" s="60">
        <f t="shared" si="27"/>
        <v>0</v>
      </c>
      <c r="C100" s="31"/>
      <c r="D100" s="32">
        <f t="shared" si="28"/>
        <v>0</v>
      </c>
      <c r="E100" s="31"/>
      <c r="F100" s="32">
        <f t="shared" si="29"/>
        <v>0</v>
      </c>
      <c r="G100" s="31"/>
      <c r="H100" s="32">
        <f t="shared" si="30"/>
        <v>0</v>
      </c>
      <c r="I100" s="31"/>
      <c r="J100" s="32">
        <f t="shared" si="31"/>
        <v>0</v>
      </c>
      <c r="K100" s="33">
        <f t="shared" si="32"/>
        <v>0</v>
      </c>
      <c r="L100" s="31"/>
      <c r="M100" s="31"/>
      <c r="N100" s="32">
        <f t="shared" si="33"/>
        <v>0</v>
      </c>
      <c r="O100" s="34">
        <f t="shared" si="34"/>
        <v>0</v>
      </c>
      <c r="P100" s="34">
        <f t="shared" si="35"/>
        <v>0</v>
      </c>
      <c r="Q100" s="22">
        <f>IF(B100=движ!W202,,"Число уч-ся не соттветствует движению")</f>
        <v>0</v>
      </c>
    </row>
    <row r="101" spans="1:17" ht="13.5" thickBot="1">
      <c r="A101" s="30" t="s">
        <v>33</v>
      </c>
      <c r="B101" s="60">
        <f t="shared" si="27"/>
        <v>0</v>
      </c>
      <c r="C101" s="31"/>
      <c r="D101" s="32">
        <f t="shared" si="28"/>
        <v>0</v>
      </c>
      <c r="E101" s="31"/>
      <c r="F101" s="32">
        <f t="shared" si="29"/>
        <v>0</v>
      </c>
      <c r="G101" s="31"/>
      <c r="H101" s="32">
        <f t="shared" si="30"/>
        <v>0</v>
      </c>
      <c r="I101" s="31"/>
      <c r="J101" s="32">
        <f t="shared" si="31"/>
        <v>0</v>
      </c>
      <c r="K101" s="33">
        <f t="shared" si="32"/>
        <v>0</v>
      </c>
      <c r="L101" s="31"/>
      <c r="M101" s="31"/>
      <c r="N101" s="32">
        <f t="shared" si="33"/>
        <v>0</v>
      </c>
      <c r="O101" s="34">
        <f t="shared" si="34"/>
        <v>0</v>
      </c>
      <c r="P101" s="34">
        <f t="shared" si="35"/>
        <v>0</v>
      </c>
      <c r="Q101" s="22">
        <f>IF(B101=движ!AA202,,"Число уч-ся не соттветствует движению")</f>
        <v>0</v>
      </c>
    </row>
    <row r="102" spans="1:17" ht="13.5" thickBot="1">
      <c r="A102" s="30" t="s">
        <v>34</v>
      </c>
      <c r="B102" s="60">
        <f t="shared" si="27"/>
        <v>0</v>
      </c>
      <c r="C102" s="31"/>
      <c r="D102" s="32">
        <f t="shared" si="28"/>
        <v>0</v>
      </c>
      <c r="E102" s="31"/>
      <c r="F102" s="32">
        <f t="shared" si="29"/>
        <v>0</v>
      </c>
      <c r="G102" s="31"/>
      <c r="H102" s="32">
        <f t="shared" si="30"/>
        <v>0</v>
      </c>
      <c r="I102" s="31"/>
      <c r="J102" s="32">
        <f t="shared" si="31"/>
        <v>0</v>
      </c>
      <c r="K102" s="33">
        <f t="shared" si="32"/>
        <v>0</v>
      </c>
      <c r="L102" s="31"/>
      <c r="M102" s="31"/>
      <c r="N102" s="32">
        <f t="shared" si="33"/>
        <v>0</v>
      </c>
      <c r="O102" s="34">
        <f t="shared" si="34"/>
        <v>0</v>
      </c>
      <c r="P102" s="34">
        <f t="shared" si="35"/>
        <v>0</v>
      </c>
      <c r="Q102" s="22">
        <f>IF(B102=движ!AC202,,"Число уч-ся не соттветствует движению")</f>
        <v>0</v>
      </c>
    </row>
    <row r="103" spans="1:17" ht="13.5" thickBot="1">
      <c r="A103" s="35" t="s">
        <v>35</v>
      </c>
      <c r="B103" s="36">
        <f>SUM(B92:B102)</f>
        <v>0</v>
      </c>
      <c r="C103" s="36">
        <f>SUM(C92:C102)</f>
        <v>0</v>
      </c>
      <c r="D103" s="32">
        <f>IF(C103=0,0,C103/$B103%)</f>
        <v>0</v>
      </c>
      <c r="E103" s="36">
        <f>SUM(E92:E102)</f>
        <v>0</v>
      </c>
      <c r="F103" s="32">
        <f>IF(E103=0,0,E103/$B103%)</f>
        <v>0</v>
      </c>
      <c r="G103" s="36">
        <f>SUM(G92:G102)</f>
        <v>0</v>
      </c>
      <c r="H103" s="32">
        <f>IF(G103=0,0,G103/$B103%)</f>
        <v>0</v>
      </c>
      <c r="I103" s="36">
        <f>SUM(I92:I102)</f>
        <v>0</v>
      </c>
      <c r="J103" s="32">
        <f>IF(I103=0,0,I103/$B103%)</f>
        <v>0</v>
      </c>
      <c r="K103" s="36">
        <f>SUM(K92:K102)</f>
        <v>0</v>
      </c>
      <c r="L103" s="36">
        <f>SUM(L92:L102)</f>
        <v>0</v>
      </c>
      <c r="M103" s="36">
        <f>SUM(M92:M102)</f>
        <v>0</v>
      </c>
      <c r="N103" s="32">
        <f>IF(K103=0,0,K103/$B103%)</f>
        <v>0</v>
      </c>
      <c r="O103" s="32">
        <f>D103+F103</f>
        <v>0</v>
      </c>
      <c r="P103" s="32">
        <f>D103+F103+H103</f>
        <v>0</v>
      </c>
    </row>
    <row r="109" spans="1:17">
      <c r="A109" s="41" t="s">
        <v>9</v>
      </c>
      <c r="B109" s="42"/>
      <c r="C109" s="43"/>
      <c r="D109" s="42"/>
      <c r="E109" s="44"/>
      <c r="F109" s="42"/>
      <c r="G109" s="44"/>
      <c r="H109" s="42"/>
      <c r="I109" s="45" t="s">
        <v>10</v>
      </c>
      <c r="J109" s="46"/>
      <c r="K109" s="44"/>
      <c r="L109" s="42"/>
      <c r="M109" s="44"/>
      <c r="N109" s="44"/>
      <c r="O109" s="44"/>
      <c r="P109" s="47"/>
    </row>
    <row r="119" spans="1:17" ht="14.25">
      <c r="A119" s="61" t="str">
        <f>+движ!$A$1</f>
        <v>Мектеп</v>
      </c>
      <c r="B119" s="59"/>
      <c r="C119" s="59"/>
      <c r="D119" s="59"/>
      <c r="E119" s="59"/>
      <c r="F119" s="59"/>
      <c r="G119" s="270" t="s">
        <v>200</v>
      </c>
      <c r="H119" s="270"/>
      <c r="I119" s="270"/>
      <c r="J119" s="270"/>
      <c r="K119" s="270"/>
      <c r="L119" s="270"/>
      <c r="M119" s="270"/>
      <c r="N119" s="270"/>
      <c r="O119" s="270"/>
      <c r="P119" s="270"/>
    </row>
    <row r="120" spans="1:17" ht="13.5" thickBot="1">
      <c r="A120" s="37"/>
      <c r="B120" s="38"/>
      <c r="C120" s="39"/>
      <c r="D120" s="40"/>
      <c r="E120" s="39"/>
      <c r="F120" s="40"/>
      <c r="G120" s="39"/>
      <c r="H120" s="40"/>
      <c r="I120" s="39"/>
      <c r="J120" s="40"/>
      <c r="K120" s="39"/>
      <c r="L120" s="39"/>
      <c r="M120" s="39"/>
      <c r="N120" s="40"/>
      <c r="O120" s="40"/>
      <c r="P120" s="40"/>
    </row>
    <row r="121" spans="1:17" ht="26.25" thickBot="1">
      <c r="A121" s="27"/>
      <c r="B121" s="28" t="s">
        <v>13</v>
      </c>
      <c r="C121" s="28" t="s">
        <v>14</v>
      </c>
      <c r="D121" s="29" t="s">
        <v>15</v>
      </c>
      <c r="E121" s="28" t="s">
        <v>16</v>
      </c>
      <c r="F121" s="29" t="s">
        <v>15</v>
      </c>
      <c r="G121" s="28" t="s">
        <v>17</v>
      </c>
      <c r="H121" s="29" t="s">
        <v>15</v>
      </c>
      <c r="I121" s="28" t="s">
        <v>18</v>
      </c>
      <c r="J121" s="29" t="s">
        <v>15</v>
      </c>
      <c r="K121" s="28" t="s">
        <v>19</v>
      </c>
      <c r="L121" s="28" t="s">
        <v>20</v>
      </c>
      <c r="M121" s="28" t="s">
        <v>21</v>
      </c>
      <c r="N121" s="29" t="s">
        <v>15</v>
      </c>
      <c r="O121" s="29" t="s">
        <v>22</v>
      </c>
      <c r="P121" s="29" t="s">
        <v>23</v>
      </c>
    </row>
    <row r="122" spans="1:17" ht="13.5" thickBot="1">
      <c r="A122" s="30" t="s">
        <v>24</v>
      </c>
      <c r="B122" s="60">
        <f t="shared" ref="B122:B132" si="36">C122+E122+G122+I122+K122</f>
        <v>0</v>
      </c>
      <c r="C122" s="31"/>
      <c r="D122" s="32">
        <f>IF(C122=0,0,C122/$B122%)</f>
        <v>0</v>
      </c>
      <c r="E122" s="31"/>
      <c r="F122" s="32">
        <f>IF(E122=0,0,E122/$B122%)</f>
        <v>0</v>
      </c>
      <c r="G122" s="31"/>
      <c r="H122" s="32">
        <f>IF(G122=0,0,G122/$B122%)</f>
        <v>0</v>
      </c>
      <c r="I122" s="31"/>
      <c r="J122" s="32">
        <f>IF(I122=0,0,I122/$B122%)</f>
        <v>0</v>
      </c>
      <c r="K122" s="33">
        <f>L122+M122</f>
        <v>0</v>
      </c>
      <c r="L122" s="31"/>
      <c r="M122" s="31"/>
      <c r="N122" s="32">
        <f>IF(K122=0,0,K122/$B122%)</f>
        <v>0</v>
      </c>
      <c r="O122" s="34">
        <f>D122+F122</f>
        <v>0</v>
      </c>
      <c r="P122" s="34">
        <f>D122+F122+H122</f>
        <v>0</v>
      </c>
      <c r="Q122" s="22"/>
    </row>
    <row r="123" spans="1:17" ht="13.5" thickBot="1">
      <c r="A123" s="30" t="s">
        <v>25</v>
      </c>
      <c r="B123" s="60">
        <f t="shared" si="36"/>
        <v>0</v>
      </c>
      <c r="C123" s="31"/>
      <c r="D123" s="32">
        <f t="shared" ref="D123:D132" si="37">IF(C123=0,0,C123/$B123%)</f>
        <v>0</v>
      </c>
      <c r="E123" s="31"/>
      <c r="F123" s="32">
        <f t="shared" ref="F123:F132" si="38">IF(E123=0,0,E123/$B123%)</f>
        <v>0</v>
      </c>
      <c r="G123" s="31"/>
      <c r="H123" s="32">
        <f t="shared" ref="H123:H132" si="39">IF(G123=0,0,G123/$B123%)</f>
        <v>0</v>
      </c>
      <c r="I123" s="31"/>
      <c r="J123" s="32">
        <f t="shared" ref="J123:J132" si="40">IF(I123=0,0,I123/$B123%)</f>
        <v>0</v>
      </c>
      <c r="K123" s="33">
        <f t="shared" ref="K123:K132" si="41">L123+M123</f>
        <v>0</v>
      </c>
      <c r="L123" s="31"/>
      <c r="M123" s="31"/>
      <c r="N123" s="32">
        <f t="shared" ref="N123:N132" si="42">IF(K123=0,0,K123/$B123%)</f>
        <v>0</v>
      </c>
      <c r="O123" s="34">
        <f t="shared" ref="O123:O132" si="43">D123+F123</f>
        <v>0</v>
      </c>
      <c r="P123" s="34">
        <f t="shared" ref="P123:P132" si="44">D123+F123+H123</f>
        <v>0</v>
      </c>
      <c r="Q123" s="22" t="str">
        <f>IF(B123=движ!G202,,"Число уч-ся не соттветствует движению")</f>
        <v>Число уч-ся не соттветствует движению</v>
      </c>
    </row>
    <row r="124" spans="1:17" ht="13.5" thickBot="1">
      <c r="A124" s="30" t="s">
        <v>26</v>
      </c>
      <c r="B124" s="60">
        <f t="shared" si="36"/>
        <v>0</v>
      </c>
      <c r="C124" s="31"/>
      <c r="D124" s="32">
        <f t="shared" si="37"/>
        <v>0</v>
      </c>
      <c r="E124" s="31"/>
      <c r="F124" s="32">
        <f t="shared" si="38"/>
        <v>0</v>
      </c>
      <c r="G124" s="31"/>
      <c r="H124" s="32">
        <f t="shared" si="39"/>
        <v>0</v>
      </c>
      <c r="I124" s="31"/>
      <c r="J124" s="32">
        <f t="shared" si="40"/>
        <v>0</v>
      </c>
      <c r="K124" s="33">
        <f t="shared" si="41"/>
        <v>0</v>
      </c>
      <c r="L124" s="31"/>
      <c r="M124" s="31"/>
      <c r="N124" s="32">
        <f t="shared" si="42"/>
        <v>0</v>
      </c>
      <c r="O124" s="34">
        <f t="shared" si="43"/>
        <v>0</v>
      </c>
      <c r="P124" s="34">
        <f t="shared" si="44"/>
        <v>0</v>
      </c>
      <c r="Q124" s="22" t="str">
        <f>IF(B124=движ!I202,,"Число уч-ся не соттветствует движению")</f>
        <v>Число уч-ся не соттветствует движению</v>
      </c>
    </row>
    <row r="125" spans="1:17" ht="13.5" thickBot="1">
      <c r="A125" s="30" t="s">
        <v>27</v>
      </c>
      <c r="B125" s="60">
        <f t="shared" si="36"/>
        <v>0</v>
      </c>
      <c r="C125" s="31"/>
      <c r="D125" s="32">
        <f t="shared" si="37"/>
        <v>0</v>
      </c>
      <c r="E125" s="31"/>
      <c r="F125" s="32">
        <f t="shared" si="38"/>
        <v>0</v>
      </c>
      <c r="G125" s="31"/>
      <c r="H125" s="32">
        <f t="shared" si="39"/>
        <v>0</v>
      </c>
      <c r="I125" s="31"/>
      <c r="J125" s="32">
        <f t="shared" si="40"/>
        <v>0</v>
      </c>
      <c r="K125" s="33">
        <f t="shared" si="41"/>
        <v>0</v>
      </c>
      <c r="L125" s="31"/>
      <c r="M125" s="31"/>
      <c r="N125" s="32">
        <f t="shared" si="42"/>
        <v>0</v>
      </c>
      <c r="O125" s="34">
        <f t="shared" si="43"/>
        <v>0</v>
      </c>
      <c r="P125" s="34">
        <f t="shared" si="44"/>
        <v>0</v>
      </c>
      <c r="Q125" s="22" t="str">
        <f>IF(B125=движ!K202,,"Число уч-ся не соттветствует движению")</f>
        <v>Число уч-ся не соттветствует движению</v>
      </c>
    </row>
    <row r="126" spans="1:17" ht="13.5" thickBot="1">
      <c r="A126" s="30" t="s">
        <v>28</v>
      </c>
      <c r="B126" s="60">
        <f t="shared" si="36"/>
        <v>0</v>
      </c>
      <c r="C126" s="31"/>
      <c r="D126" s="32">
        <f t="shared" si="37"/>
        <v>0</v>
      </c>
      <c r="E126" s="31"/>
      <c r="F126" s="32">
        <f t="shared" si="38"/>
        <v>0</v>
      </c>
      <c r="G126" s="31"/>
      <c r="H126" s="32">
        <f t="shared" si="39"/>
        <v>0</v>
      </c>
      <c r="I126" s="31"/>
      <c r="J126" s="32">
        <f t="shared" si="40"/>
        <v>0</v>
      </c>
      <c r="K126" s="33">
        <f t="shared" si="41"/>
        <v>0</v>
      </c>
      <c r="L126" s="31"/>
      <c r="M126" s="31"/>
      <c r="N126" s="32">
        <f t="shared" si="42"/>
        <v>0</v>
      </c>
      <c r="O126" s="34">
        <f t="shared" si="43"/>
        <v>0</v>
      </c>
      <c r="P126" s="34">
        <f t="shared" si="44"/>
        <v>0</v>
      </c>
      <c r="Q126" s="22">
        <f>IF(B126=движ!O202,,"Число уч-ся не соттветствует движению")</f>
        <v>0</v>
      </c>
    </row>
    <row r="127" spans="1:17" ht="13.5" thickBot="1">
      <c r="A127" s="30" t="s">
        <v>29</v>
      </c>
      <c r="B127" s="60">
        <f t="shared" si="36"/>
        <v>0</v>
      </c>
      <c r="C127" s="31"/>
      <c r="D127" s="32">
        <f t="shared" si="37"/>
        <v>0</v>
      </c>
      <c r="E127" s="31"/>
      <c r="F127" s="32">
        <f t="shared" si="38"/>
        <v>0</v>
      </c>
      <c r="G127" s="31"/>
      <c r="H127" s="32">
        <f t="shared" si="39"/>
        <v>0</v>
      </c>
      <c r="I127" s="31"/>
      <c r="J127" s="32">
        <f t="shared" si="40"/>
        <v>0</v>
      </c>
      <c r="K127" s="33">
        <f t="shared" si="41"/>
        <v>0</v>
      </c>
      <c r="L127" s="31"/>
      <c r="M127" s="31"/>
      <c r="N127" s="32">
        <f t="shared" si="42"/>
        <v>0</v>
      </c>
      <c r="O127" s="34">
        <f t="shared" si="43"/>
        <v>0</v>
      </c>
      <c r="P127" s="34">
        <f t="shared" si="44"/>
        <v>0</v>
      </c>
      <c r="Q127" s="22">
        <f>IF(B127=движ!Q202,,"Число уч-ся не соттветствует движению")</f>
        <v>0</v>
      </c>
    </row>
    <row r="128" spans="1:17" ht="13.5" thickBot="1">
      <c r="A128" s="30" t="s">
        <v>30</v>
      </c>
      <c r="B128" s="60">
        <f t="shared" si="36"/>
        <v>0</v>
      </c>
      <c r="C128" s="31"/>
      <c r="D128" s="32">
        <f t="shared" si="37"/>
        <v>0</v>
      </c>
      <c r="E128" s="31"/>
      <c r="F128" s="32">
        <f t="shared" si="38"/>
        <v>0</v>
      </c>
      <c r="G128" s="31"/>
      <c r="H128" s="32">
        <f t="shared" si="39"/>
        <v>0</v>
      </c>
      <c r="I128" s="31"/>
      <c r="J128" s="32">
        <f t="shared" si="40"/>
        <v>0</v>
      </c>
      <c r="K128" s="33">
        <f t="shared" si="41"/>
        <v>0</v>
      </c>
      <c r="L128" s="31"/>
      <c r="M128" s="31"/>
      <c r="N128" s="32">
        <f t="shared" si="42"/>
        <v>0</v>
      </c>
      <c r="O128" s="34">
        <f t="shared" si="43"/>
        <v>0</v>
      </c>
      <c r="P128" s="34">
        <f t="shared" si="44"/>
        <v>0</v>
      </c>
      <c r="Q128" s="22">
        <f>IF(B128=движ!S202,,"Число уч-ся не соттветствует движению")</f>
        <v>0</v>
      </c>
    </row>
    <row r="129" spans="1:17" ht="13.5" thickBot="1">
      <c r="A129" s="30" t="s">
        <v>31</v>
      </c>
      <c r="B129" s="60">
        <f t="shared" si="36"/>
        <v>0</v>
      </c>
      <c r="C129" s="31"/>
      <c r="D129" s="32">
        <f t="shared" si="37"/>
        <v>0</v>
      </c>
      <c r="E129" s="31"/>
      <c r="F129" s="32">
        <f t="shared" si="38"/>
        <v>0</v>
      </c>
      <c r="G129" s="31"/>
      <c r="H129" s="32">
        <f t="shared" si="39"/>
        <v>0</v>
      </c>
      <c r="I129" s="31"/>
      <c r="J129" s="32">
        <f t="shared" si="40"/>
        <v>0</v>
      </c>
      <c r="K129" s="33">
        <f t="shared" si="41"/>
        <v>0</v>
      </c>
      <c r="L129" s="31"/>
      <c r="M129" s="31"/>
      <c r="N129" s="32">
        <f t="shared" si="42"/>
        <v>0</v>
      </c>
      <c r="O129" s="34">
        <f t="shared" si="43"/>
        <v>0</v>
      </c>
      <c r="P129" s="34">
        <f t="shared" si="44"/>
        <v>0</v>
      </c>
      <c r="Q129" s="22">
        <f>IF(B129=движ!U202,,"Число уч-ся не соттветствует движению")</f>
        <v>0</v>
      </c>
    </row>
    <row r="130" spans="1:17" ht="13.5" thickBot="1">
      <c r="A130" s="30" t="s">
        <v>32</v>
      </c>
      <c r="B130" s="60">
        <f t="shared" si="36"/>
        <v>0</v>
      </c>
      <c r="C130" s="31"/>
      <c r="D130" s="32">
        <f t="shared" si="37"/>
        <v>0</v>
      </c>
      <c r="E130" s="31"/>
      <c r="F130" s="32">
        <f t="shared" si="38"/>
        <v>0</v>
      </c>
      <c r="G130" s="31"/>
      <c r="H130" s="32">
        <f t="shared" si="39"/>
        <v>0</v>
      </c>
      <c r="I130" s="31"/>
      <c r="J130" s="32">
        <f t="shared" si="40"/>
        <v>0</v>
      </c>
      <c r="K130" s="33">
        <f t="shared" si="41"/>
        <v>0</v>
      </c>
      <c r="L130" s="31"/>
      <c r="M130" s="31"/>
      <c r="N130" s="32">
        <f t="shared" si="42"/>
        <v>0</v>
      </c>
      <c r="O130" s="34">
        <f t="shared" si="43"/>
        <v>0</v>
      </c>
      <c r="P130" s="34">
        <f t="shared" si="44"/>
        <v>0</v>
      </c>
      <c r="Q130" s="22">
        <f>IF(B130=движ!W202,,"Число уч-ся не соттветствует движению")</f>
        <v>0</v>
      </c>
    </row>
    <row r="131" spans="1:17" ht="13.5" thickBot="1">
      <c r="A131" s="30" t="s">
        <v>33</v>
      </c>
      <c r="B131" s="60">
        <f t="shared" si="36"/>
        <v>0</v>
      </c>
      <c r="C131" s="31"/>
      <c r="D131" s="32">
        <f t="shared" si="37"/>
        <v>0</v>
      </c>
      <c r="E131" s="31"/>
      <c r="F131" s="32">
        <f t="shared" si="38"/>
        <v>0</v>
      </c>
      <c r="G131" s="31"/>
      <c r="H131" s="32">
        <f t="shared" si="39"/>
        <v>0</v>
      </c>
      <c r="I131" s="31"/>
      <c r="J131" s="32">
        <f t="shared" si="40"/>
        <v>0</v>
      </c>
      <c r="K131" s="33">
        <f t="shared" si="41"/>
        <v>0</v>
      </c>
      <c r="L131" s="31"/>
      <c r="M131" s="31"/>
      <c r="N131" s="32">
        <f t="shared" si="42"/>
        <v>0</v>
      </c>
      <c r="O131" s="34">
        <f t="shared" si="43"/>
        <v>0</v>
      </c>
      <c r="P131" s="34">
        <f t="shared" si="44"/>
        <v>0</v>
      </c>
      <c r="Q131" s="22">
        <f>IF(B131=движ!AA202,,"Число уч-ся не соттветствует движению")</f>
        <v>0</v>
      </c>
    </row>
    <row r="132" spans="1:17" ht="13.5" thickBot="1">
      <c r="A132" s="30" t="s">
        <v>34</v>
      </c>
      <c r="B132" s="60">
        <f t="shared" si="36"/>
        <v>0</v>
      </c>
      <c r="C132" s="31"/>
      <c r="D132" s="32">
        <f t="shared" si="37"/>
        <v>0</v>
      </c>
      <c r="E132" s="31"/>
      <c r="F132" s="32">
        <f t="shared" si="38"/>
        <v>0</v>
      </c>
      <c r="G132" s="31"/>
      <c r="H132" s="32">
        <f t="shared" si="39"/>
        <v>0</v>
      </c>
      <c r="I132" s="31"/>
      <c r="J132" s="32">
        <f t="shared" si="40"/>
        <v>0</v>
      </c>
      <c r="K132" s="33">
        <f t="shared" si="41"/>
        <v>0</v>
      </c>
      <c r="L132" s="31"/>
      <c r="M132" s="31"/>
      <c r="N132" s="32">
        <f t="shared" si="42"/>
        <v>0</v>
      </c>
      <c r="O132" s="34">
        <f t="shared" si="43"/>
        <v>0</v>
      </c>
      <c r="P132" s="34">
        <f t="shared" si="44"/>
        <v>0</v>
      </c>
      <c r="Q132" s="22">
        <f>IF(B132=движ!AC202,,"Число уч-ся не соттветствует движению")</f>
        <v>0</v>
      </c>
    </row>
    <row r="133" spans="1:17" ht="13.5" thickBot="1">
      <c r="A133" s="35" t="s">
        <v>35</v>
      </c>
      <c r="B133" s="36">
        <f>SUM(B122:B132)</f>
        <v>0</v>
      </c>
      <c r="C133" s="36">
        <f>SUM(C122:C132)</f>
        <v>0</v>
      </c>
      <c r="D133" s="32">
        <f>IF(C133=0,0,C133/$B133%)</f>
        <v>0</v>
      </c>
      <c r="E133" s="36">
        <f>SUM(E122:E132)</f>
        <v>0</v>
      </c>
      <c r="F133" s="32">
        <f>IF(E133=0,0,E133/$B133%)</f>
        <v>0</v>
      </c>
      <c r="G133" s="36">
        <f>SUM(G122:G132)</f>
        <v>0</v>
      </c>
      <c r="H133" s="32">
        <f>IF(G133=0,0,G133/$B133%)</f>
        <v>0</v>
      </c>
      <c r="I133" s="36">
        <f>SUM(I122:I132)</f>
        <v>0</v>
      </c>
      <c r="J133" s="32">
        <f>IF(I133=0,0,I133/$B133%)</f>
        <v>0</v>
      </c>
      <c r="K133" s="36">
        <f>SUM(K122:K132)</f>
        <v>0</v>
      </c>
      <c r="L133" s="36">
        <f>SUM(L122:L132)</f>
        <v>0</v>
      </c>
      <c r="M133" s="36">
        <f>SUM(M122:M132)</f>
        <v>0</v>
      </c>
      <c r="N133" s="32">
        <f>IF(K133=0,0,K133/$B133%)</f>
        <v>0</v>
      </c>
      <c r="O133" s="32">
        <f>D133+F133</f>
        <v>0</v>
      </c>
      <c r="P133" s="32">
        <f>D133+F133+H133</f>
        <v>0</v>
      </c>
    </row>
    <row r="139" spans="1:17">
      <c r="A139" s="41" t="s">
        <v>9</v>
      </c>
      <c r="B139" s="42"/>
      <c r="C139" s="43"/>
      <c r="D139" s="42"/>
      <c r="E139" s="44"/>
      <c r="F139" s="42"/>
      <c r="G139" s="44"/>
      <c r="H139" s="42"/>
      <c r="I139" s="45" t="s">
        <v>10</v>
      </c>
      <c r="J139" s="46"/>
      <c r="K139" s="44"/>
      <c r="L139" s="42"/>
      <c r="M139" s="44"/>
      <c r="N139" s="44"/>
      <c r="O139" s="44"/>
      <c r="P139" s="47"/>
    </row>
    <row r="149" spans="1:17" ht="14.25">
      <c r="A149" s="61" t="str">
        <f>+движ!$A$1</f>
        <v>Мектеп</v>
      </c>
      <c r="B149" s="59"/>
      <c r="C149" s="59"/>
      <c r="D149" s="59"/>
      <c r="E149" s="59"/>
      <c r="F149" s="59"/>
      <c r="G149" s="270" t="s">
        <v>201</v>
      </c>
      <c r="H149" s="270"/>
      <c r="I149" s="270"/>
      <c r="J149" s="270"/>
      <c r="K149" s="270"/>
      <c r="L149" s="270"/>
      <c r="M149" s="270"/>
      <c r="N149" s="270"/>
      <c r="O149" s="270"/>
      <c r="P149" s="270"/>
    </row>
    <row r="150" spans="1:17" ht="13.5" thickBot="1">
      <c r="A150" s="37"/>
      <c r="B150" s="38"/>
      <c r="C150" s="39"/>
      <c r="D150" s="40"/>
      <c r="E150" s="39"/>
      <c r="F150" s="40"/>
      <c r="G150" s="39"/>
      <c r="H150" s="40"/>
      <c r="I150" s="39"/>
      <c r="J150" s="40"/>
      <c r="K150" s="39"/>
      <c r="L150" s="39"/>
      <c r="M150" s="39"/>
      <c r="N150" s="40"/>
      <c r="O150" s="40"/>
      <c r="P150" s="40"/>
    </row>
    <row r="151" spans="1:17" ht="26.25" thickBot="1">
      <c r="A151" s="27"/>
      <c r="B151" s="28" t="s">
        <v>13</v>
      </c>
      <c r="C151" s="28" t="s">
        <v>14</v>
      </c>
      <c r="D151" s="29" t="s">
        <v>15</v>
      </c>
      <c r="E151" s="28" t="s">
        <v>16</v>
      </c>
      <c r="F151" s="29" t="s">
        <v>15</v>
      </c>
      <c r="G151" s="28" t="s">
        <v>17</v>
      </c>
      <c r="H151" s="29" t="s">
        <v>15</v>
      </c>
      <c r="I151" s="28" t="s">
        <v>18</v>
      </c>
      <c r="J151" s="29" t="s">
        <v>15</v>
      </c>
      <c r="K151" s="28" t="s">
        <v>19</v>
      </c>
      <c r="L151" s="28" t="s">
        <v>20</v>
      </c>
      <c r="M151" s="28" t="s">
        <v>21</v>
      </c>
      <c r="N151" s="29" t="s">
        <v>15</v>
      </c>
      <c r="O151" s="29" t="s">
        <v>22</v>
      </c>
      <c r="P151" s="29" t="s">
        <v>23</v>
      </c>
    </row>
    <row r="152" spans="1:17" ht="13.5" thickBot="1">
      <c r="A152" s="30" t="s">
        <v>24</v>
      </c>
      <c r="B152" s="60">
        <f t="shared" ref="B152:B162" si="45">C152+E152+G152+I152+K152</f>
        <v>0</v>
      </c>
      <c r="C152" s="31"/>
      <c r="D152" s="32">
        <f t="shared" ref="D152:D163" si="46">IF(C152=0,0,C152/$B152%)</f>
        <v>0</v>
      </c>
      <c r="E152" s="31"/>
      <c r="F152" s="32">
        <f>IF(E152=0,0,E152/$B152%)</f>
        <v>0</v>
      </c>
      <c r="G152" s="31"/>
      <c r="H152" s="32">
        <f>IF(G152=0,0,G152/$B152%)</f>
        <v>0</v>
      </c>
      <c r="I152" s="31"/>
      <c r="J152" s="32">
        <f>IF(I152=0,0,I152/$B152%)</f>
        <v>0</v>
      </c>
      <c r="K152" s="33">
        <f>L152+M152</f>
        <v>0</v>
      </c>
      <c r="L152" s="31"/>
      <c r="M152" s="31"/>
      <c r="N152" s="32">
        <f>IF(K152=0,0,K152/$B152%)</f>
        <v>0</v>
      </c>
      <c r="O152" s="34">
        <f>D152+F152</f>
        <v>0</v>
      </c>
      <c r="P152" s="34">
        <f>D152+F152+H152</f>
        <v>0</v>
      </c>
      <c r="Q152" s="22"/>
    </row>
    <row r="153" spans="1:17" ht="13.5" thickBot="1">
      <c r="A153" s="30" t="s">
        <v>25</v>
      </c>
      <c r="B153" s="60">
        <f t="shared" si="45"/>
        <v>0</v>
      </c>
      <c r="C153" s="31"/>
      <c r="D153" s="32">
        <f t="shared" si="46"/>
        <v>0</v>
      </c>
      <c r="E153" s="31"/>
      <c r="F153" s="32">
        <f t="shared" ref="F153:F162" si="47">IF(E153=0,0,E153/$B153%)</f>
        <v>0</v>
      </c>
      <c r="G153" s="31"/>
      <c r="H153" s="32">
        <f t="shared" ref="H153:H162" si="48">IF(G153=0,0,G153/$B153%)</f>
        <v>0</v>
      </c>
      <c r="I153" s="31"/>
      <c r="J153" s="32">
        <f t="shared" ref="J153:J162" si="49">IF(I153=0,0,I153/$B153%)</f>
        <v>0</v>
      </c>
      <c r="K153" s="33">
        <f t="shared" ref="K153:K162" si="50">L153+M153</f>
        <v>0</v>
      </c>
      <c r="L153" s="31"/>
      <c r="M153" s="31"/>
      <c r="N153" s="32">
        <f t="shared" ref="N153:N162" si="51">IF(K153=0,0,K153/$B153%)</f>
        <v>0</v>
      </c>
      <c r="O153" s="34">
        <f t="shared" ref="O153:O162" si="52">D153+F153</f>
        <v>0</v>
      </c>
      <c r="P153" s="34">
        <f t="shared" ref="P153:P162" si="53">D153+F153+H153</f>
        <v>0</v>
      </c>
      <c r="Q153" s="22" t="str">
        <f>IF(B153=движ!G202,,"Число уч-ся не соттветствует движению")</f>
        <v>Число уч-ся не соттветствует движению</v>
      </c>
    </row>
    <row r="154" spans="1:17" ht="13.5" thickBot="1">
      <c r="A154" s="30" t="s">
        <v>26</v>
      </c>
      <c r="B154" s="60">
        <f t="shared" si="45"/>
        <v>0</v>
      </c>
      <c r="C154" s="31"/>
      <c r="D154" s="32">
        <f t="shared" si="46"/>
        <v>0</v>
      </c>
      <c r="E154" s="31"/>
      <c r="F154" s="32">
        <f t="shared" si="47"/>
        <v>0</v>
      </c>
      <c r="G154" s="31"/>
      <c r="H154" s="32">
        <f t="shared" si="48"/>
        <v>0</v>
      </c>
      <c r="I154" s="31"/>
      <c r="J154" s="32">
        <f t="shared" si="49"/>
        <v>0</v>
      </c>
      <c r="K154" s="33">
        <f t="shared" si="50"/>
        <v>0</v>
      </c>
      <c r="L154" s="31"/>
      <c r="M154" s="31"/>
      <c r="N154" s="32">
        <f t="shared" si="51"/>
        <v>0</v>
      </c>
      <c r="O154" s="34">
        <f t="shared" si="52"/>
        <v>0</v>
      </c>
      <c r="P154" s="34">
        <f t="shared" si="53"/>
        <v>0</v>
      </c>
      <c r="Q154" s="22" t="str">
        <f>IF(B154=движ!I202,,"Число уч-ся не соттветствует движению")</f>
        <v>Число уч-ся не соттветствует движению</v>
      </c>
    </row>
    <row r="155" spans="1:17" ht="13.5" thickBot="1">
      <c r="A155" s="30" t="s">
        <v>27</v>
      </c>
      <c r="B155" s="60">
        <f t="shared" si="45"/>
        <v>0</v>
      </c>
      <c r="C155" s="31"/>
      <c r="D155" s="32">
        <f t="shared" si="46"/>
        <v>0</v>
      </c>
      <c r="E155" s="31"/>
      <c r="F155" s="32">
        <f t="shared" si="47"/>
        <v>0</v>
      </c>
      <c r="G155" s="31"/>
      <c r="H155" s="32">
        <f t="shared" si="48"/>
        <v>0</v>
      </c>
      <c r="I155" s="31"/>
      <c r="J155" s="32">
        <f t="shared" si="49"/>
        <v>0</v>
      </c>
      <c r="K155" s="33">
        <f t="shared" si="50"/>
        <v>0</v>
      </c>
      <c r="L155" s="31"/>
      <c r="M155" s="31"/>
      <c r="N155" s="32">
        <f t="shared" si="51"/>
        <v>0</v>
      </c>
      <c r="O155" s="34">
        <f t="shared" si="52"/>
        <v>0</v>
      </c>
      <c r="P155" s="34">
        <f t="shared" si="53"/>
        <v>0</v>
      </c>
      <c r="Q155" s="22" t="str">
        <f>IF(B155=движ!K202,,"Число уч-ся не соттветствует движению")</f>
        <v>Число уч-ся не соттветствует движению</v>
      </c>
    </row>
    <row r="156" spans="1:17" ht="13.5" thickBot="1">
      <c r="A156" s="30" t="s">
        <v>28</v>
      </c>
      <c r="B156" s="60">
        <f t="shared" si="45"/>
        <v>0</v>
      </c>
      <c r="C156" s="31"/>
      <c r="D156" s="32">
        <f t="shared" si="46"/>
        <v>0</v>
      </c>
      <c r="E156" s="31"/>
      <c r="F156" s="32">
        <f t="shared" si="47"/>
        <v>0</v>
      </c>
      <c r="G156" s="31"/>
      <c r="H156" s="32">
        <f t="shared" si="48"/>
        <v>0</v>
      </c>
      <c r="I156" s="31"/>
      <c r="J156" s="32">
        <f t="shared" si="49"/>
        <v>0</v>
      </c>
      <c r="K156" s="33">
        <f t="shared" si="50"/>
        <v>0</v>
      </c>
      <c r="L156" s="31"/>
      <c r="M156" s="31"/>
      <c r="N156" s="32">
        <f t="shared" si="51"/>
        <v>0</v>
      </c>
      <c r="O156" s="34">
        <f t="shared" si="52"/>
        <v>0</v>
      </c>
      <c r="P156" s="34">
        <f t="shared" si="53"/>
        <v>0</v>
      </c>
      <c r="Q156" s="22">
        <f>IF(B156=движ!O202,,"Число уч-ся не соттветствует движению")</f>
        <v>0</v>
      </c>
    </row>
    <row r="157" spans="1:17" ht="13.5" thickBot="1">
      <c r="A157" s="30" t="s">
        <v>29</v>
      </c>
      <c r="B157" s="60">
        <f t="shared" si="45"/>
        <v>0</v>
      </c>
      <c r="C157" s="31"/>
      <c r="D157" s="32">
        <f t="shared" si="46"/>
        <v>0</v>
      </c>
      <c r="E157" s="31"/>
      <c r="F157" s="32">
        <f t="shared" si="47"/>
        <v>0</v>
      </c>
      <c r="G157" s="31"/>
      <c r="H157" s="32">
        <f t="shared" si="48"/>
        <v>0</v>
      </c>
      <c r="I157" s="31"/>
      <c r="J157" s="32">
        <f t="shared" si="49"/>
        <v>0</v>
      </c>
      <c r="K157" s="33">
        <f t="shared" si="50"/>
        <v>0</v>
      </c>
      <c r="L157" s="31"/>
      <c r="M157" s="31"/>
      <c r="N157" s="32">
        <f t="shared" si="51"/>
        <v>0</v>
      </c>
      <c r="O157" s="34">
        <f t="shared" si="52"/>
        <v>0</v>
      </c>
      <c r="P157" s="34">
        <f t="shared" si="53"/>
        <v>0</v>
      </c>
      <c r="Q157" s="22">
        <f>IF(B157=движ!Q202,,"Число уч-ся не соттветствует движению")</f>
        <v>0</v>
      </c>
    </row>
    <row r="158" spans="1:17" ht="13.5" thickBot="1">
      <c r="A158" s="30" t="s">
        <v>30</v>
      </c>
      <c r="B158" s="60">
        <f t="shared" si="45"/>
        <v>0</v>
      </c>
      <c r="C158" s="31"/>
      <c r="D158" s="32">
        <f t="shared" si="46"/>
        <v>0</v>
      </c>
      <c r="E158" s="31"/>
      <c r="F158" s="32">
        <f t="shared" si="47"/>
        <v>0</v>
      </c>
      <c r="G158" s="31"/>
      <c r="H158" s="32">
        <f t="shared" si="48"/>
        <v>0</v>
      </c>
      <c r="I158" s="31"/>
      <c r="J158" s="32">
        <f t="shared" si="49"/>
        <v>0</v>
      </c>
      <c r="K158" s="33">
        <f t="shared" si="50"/>
        <v>0</v>
      </c>
      <c r="L158" s="31"/>
      <c r="M158" s="31"/>
      <c r="N158" s="32">
        <f t="shared" si="51"/>
        <v>0</v>
      </c>
      <c r="O158" s="34">
        <f t="shared" si="52"/>
        <v>0</v>
      </c>
      <c r="P158" s="34">
        <f t="shared" si="53"/>
        <v>0</v>
      </c>
      <c r="Q158" s="22">
        <f>IF(B158=движ!S202,,"Число уч-ся не соттветствует движению")</f>
        <v>0</v>
      </c>
    </row>
    <row r="159" spans="1:17" ht="13.5" thickBot="1">
      <c r="A159" s="30" t="s">
        <v>31</v>
      </c>
      <c r="B159" s="60">
        <f t="shared" si="45"/>
        <v>0</v>
      </c>
      <c r="C159" s="31"/>
      <c r="D159" s="32">
        <f t="shared" si="46"/>
        <v>0</v>
      </c>
      <c r="E159" s="31"/>
      <c r="F159" s="32">
        <f t="shared" si="47"/>
        <v>0</v>
      </c>
      <c r="G159" s="31"/>
      <c r="H159" s="32">
        <f t="shared" si="48"/>
        <v>0</v>
      </c>
      <c r="I159" s="31"/>
      <c r="J159" s="32">
        <f t="shared" si="49"/>
        <v>0</v>
      </c>
      <c r="K159" s="33">
        <f t="shared" si="50"/>
        <v>0</v>
      </c>
      <c r="L159" s="31"/>
      <c r="M159" s="31"/>
      <c r="N159" s="32">
        <f t="shared" si="51"/>
        <v>0</v>
      </c>
      <c r="O159" s="34">
        <f t="shared" si="52"/>
        <v>0</v>
      </c>
      <c r="P159" s="34">
        <f t="shared" si="53"/>
        <v>0</v>
      </c>
      <c r="Q159" s="22">
        <f>IF(B159=движ!U202,,"Число уч-ся не соттветствует движению")</f>
        <v>0</v>
      </c>
    </row>
    <row r="160" spans="1:17" ht="13.5" thickBot="1">
      <c r="A160" s="30" t="s">
        <v>32</v>
      </c>
      <c r="B160" s="60">
        <f t="shared" si="45"/>
        <v>0</v>
      </c>
      <c r="C160" s="31"/>
      <c r="D160" s="32">
        <f t="shared" si="46"/>
        <v>0</v>
      </c>
      <c r="E160" s="31"/>
      <c r="F160" s="32">
        <f t="shared" si="47"/>
        <v>0</v>
      </c>
      <c r="G160" s="31"/>
      <c r="H160" s="32">
        <f t="shared" si="48"/>
        <v>0</v>
      </c>
      <c r="I160" s="31"/>
      <c r="J160" s="32">
        <f t="shared" si="49"/>
        <v>0</v>
      </c>
      <c r="K160" s="33">
        <f t="shared" si="50"/>
        <v>0</v>
      </c>
      <c r="L160" s="31"/>
      <c r="M160" s="31"/>
      <c r="N160" s="32">
        <f t="shared" si="51"/>
        <v>0</v>
      </c>
      <c r="O160" s="34">
        <f t="shared" si="52"/>
        <v>0</v>
      </c>
      <c r="P160" s="34">
        <f t="shared" si="53"/>
        <v>0</v>
      </c>
      <c r="Q160" s="22">
        <f>IF(B160=движ!W202,,"Число уч-ся не соттветствует движению")</f>
        <v>0</v>
      </c>
    </row>
    <row r="161" spans="1:17" ht="13.5" thickBot="1">
      <c r="A161" s="30" t="s">
        <v>33</v>
      </c>
      <c r="B161" s="60">
        <f t="shared" si="45"/>
        <v>0</v>
      </c>
      <c r="C161" s="31"/>
      <c r="D161" s="32">
        <f t="shared" si="46"/>
        <v>0</v>
      </c>
      <c r="E161" s="31"/>
      <c r="F161" s="32">
        <f t="shared" si="47"/>
        <v>0</v>
      </c>
      <c r="G161" s="31"/>
      <c r="H161" s="32">
        <f t="shared" si="48"/>
        <v>0</v>
      </c>
      <c r="I161" s="31"/>
      <c r="J161" s="32">
        <f t="shared" si="49"/>
        <v>0</v>
      </c>
      <c r="K161" s="33">
        <f t="shared" si="50"/>
        <v>0</v>
      </c>
      <c r="L161" s="31"/>
      <c r="M161" s="31"/>
      <c r="N161" s="32">
        <f t="shared" si="51"/>
        <v>0</v>
      </c>
      <c r="O161" s="34">
        <f t="shared" si="52"/>
        <v>0</v>
      </c>
      <c r="P161" s="34">
        <f t="shared" si="53"/>
        <v>0</v>
      </c>
      <c r="Q161" s="22">
        <f>IF(B161=движ!AA202,,"Число уч-ся не соттветствует движению")</f>
        <v>0</v>
      </c>
    </row>
    <row r="162" spans="1:17" ht="13.5" thickBot="1">
      <c r="A162" s="30" t="s">
        <v>34</v>
      </c>
      <c r="B162" s="60">
        <f t="shared" si="45"/>
        <v>0</v>
      </c>
      <c r="C162" s="31"/>
      <c r="D162" s="32">
        <f t="shared" si="46"/>
        <v>0</v>
      </c>
      <c r="E162" s="31"/>
      <c r="F162" s="32">
        <f t="shared" si="47"/>
        <v>0</v>
      </c>
      <c r="G162" s="31"/>
      <c r="H162" s="32">
        <f t="shared" si="48"/>
        <v>0</v>
      </c>
      <c r="I162" s="31"/>
      <c r="J162" s="32">
        <f t="shared" si="49"/>
        <v>0</v>
      </c>
      <c r="K162" s="33">
        <f t="shared" si="50"/>
        <v>0</v>
      </c>
      <c r="L162" s="31"/>
      <c r="M162" s="31"/>
      <c r="N162" s="32">
        <f t="shared" si="51"/>
        <v>0</v>
      </c>
      <c r="O162" s="34">
        <f t="shared" si="52"/>
        <v>0</v>
      </c>
      <c r="P162" s="34">
        <f t="shared" si="53"/>
        <v>0</v>
      </c>
      <c r="Q162" s="22">
        <f>IF(B162=движ!AC202,,"Число уч-ся не соттветствует движению")</f>
        <v>0</v>
      </c>
    </row>
    <row r="163" spans="1:17" ht="13.5" thickBot="1">
      <c r="A163" s="35" t="s">
        <v>35</v>
      </c>
      <c r="B163" s="36">
        <f>SUM(B152:B162)</f>
        <v>0</v>
      </c>
      <c r="C163" s="36">
        <f>SUM(C152:C162)</f>
        <v>0</v>
      </c>
      <c r="D163" s="32">
        <f t="shared" si="46"/>
        <v>0</v>
      </c>
      <c r="E163" s="36">
        <f>SUM(E152:E162)</f>
        <v>0</v>
      </c>
      <c r="F163" s="32">
        <f>IF(E163=0,0,E163/$B163%)</f>
        <v>0</v>
      </c>
      <c r="G163" s="36">
        <f>SUM(G152:G162)</f>
        <v>0</v>
      </c>
      <c r="H163" s="32">
        <f>IF(G163=0,0,G163/$B163%)</f>
        <v>0</v>
      </c>
      <c r="I163" s="36">
        <f>SUM(I152:I162)</f>
        <v>0</v>
      </c>
      <c r="J163" s="32">
        <f>IF(I163=0,0,I163/$B163%)</f>
        <v>0</v>
      </c>
      <c r="K163" s="36">
        <f>SUM(K152:K162)</f>
        <v>0</v>
      </c>
      <c r="L163" s="36">
        <f>SUM(L152:L162)</f>
        <v>0</v>
      </c>
      <c r="M163" s="36">
        <f>SUM(M152:M162)</f>
        <v>0</v>
      </c>
      <c r="N163" s="32">
        <f>IF(K163=0,0,K163/$B163%)</f>
        <v>0</v>
      </c>
      <c r="O163" s="32">
        <f>D163+F163</f>
        <v>0</v>
      </c>
      <c r="P163" s="32">
        <f>D163+F163+H163</f>
        <v>0</v>
      </c>
    </row>
    <row r="169" spans="1:17">
      <c r="A169" s="41" t="s">
        <v>9</v>
      </c>
      <c r="B169" s="42"/>
      <c r="C169" s="43"/>
      <c r="D169" s="42"/>
      <c r="E169" s="44"/>
      <c r="F169" s="42"/>
      <c r="G169" s="44"/>
      <c r="H169" s="42"/>
      <c r="I169" s="45" t="s">
        <v>10</v>
      </c>
      <c r="J169" s="46"/>
      <c r="K169" s="44"/>
      <c r="L169" s="42"/>
      <c r="M169" s="44"/>
      <c r="N169" s="44"/>
      <c r="O169" s="44"/>
      <c r="P169" s="47"/>
    </row>
    <row r="179" spans="1:17" ht="14.25">
      <c r="A179" s="61" t="str">
        <f>+движ!$A$1</f>
        <v>Мектеп</v>
      </c>
      <c r="B179" s="59"/>
      <c r="C179" s="59"/>
      <c r="D179" s="59"/>
      <c r="E179" s="59"/>
      <c r="F179" s="59"/>
      <c r="G179" s="270" t="s">
        <v>202</v>
      </c>
      <c r="H179" s="270"/>
      <c r="I179" s="270"/>
      <c r="J179" s="270"/>
      <c r="K179" s="270"/>
      <c r="L179" s="270"/>
      <c r="M179" s="270"/>
      <c r="N179" s="270"/>
      <c r="O179" s="270"/>
      <c r="P179" s="270"/>
    </row>
    <row r="180" spans="1:17" ht="13.5" thickBot="1">
      <c r="A180" s="37"/>
      <c r="B180" s="38"/>
      <c r="C180" s="39"/>
      <c r="D180" s="40"/>
      <c r="E180" s="39"/>
      <c r="F180" s="40"/>
      <c r="G180" s="39"/>
      <c r="H180" s="40"/>
      <c r="I180" s="39"/>
      <c r="J180" s="40"/>
      <c r="K180" s="39"/>
      <c r="L180" s="39"/>
      <c r="M180" s="39"/>
      <c r="N180" s="40"/>
      <c r="O180" s="40"/>
      <c r="P180" s="40"/>
    </row>
    <row r="181" spans="1:17" ht="26.25" thickBot="1">
      <c r="A181" s="27"/>
      <c r="B181" s="28" t="s">
        <v>13</v>
      </c>
      <c r="C181" s="28" t="s">
        <v>14</v>
      </c>
      <c r="D181" s="29" t="s">
        <v>15</v>
      </c>
      <c r="E181" s="28" t="s">
        <v>16</v>
      </c>
      <c r="F181" s="29" t="s">
        <v>15</v>
      </c>
      <c r="G181" s="28" t="s">
        <v>17</v>
      </c>
      <c r="H181" s="29" t="s">
        <v>15</v>
      </c>
      <c r="I181" s="28" t="s">
        <v>18</v>
      </c>
      <c r="J181" s="29" t="s">
        <v>15</v>
      </c>
      <c r="K181" s="28" t="s">
        <v>19</v>
      </c>
      <c r="L181" s="28" t="s">
        <v>20</v>
      </c>
      <c r="M181" s="28" t="s">
        <v>21</v>
      </c>
      <c r="N181" s="29" t="s">
        <v>15</v>
      </c>
      <c r="O181" s="29" t="s">
        <v>22</v>
      </c>
      <c r="P181" s="29" t="s">
        <v>23</v>
      </c>
    </row>
    <row r="182" spans="1:17" ht="13.5" thickBot="1">
      <c r="A182" s="30" t="s">
        <v>24</v>
      </c>
      <c r="B182" s="60">
        <f t="shared" ref="B182:B192" si="54">C182+E182+G182+I182+K182</f>
        <v>0</v>
      </c>
      <c r="C182" s="31"/>
      <c r="D182" s="32">
        <f t="shared" ref="D182:D193" si="55">IF(C182=0,0,C182/$B182%)</f>
        <v>0</v>
      </c>
      <c r="E182" s="31"/>
      <c r="F182" s="32">
        <f>IF(E182=0,0,E182/$B182%)</f>
        <v>0</v>
      </c>
      <c r="G182" s="31"/>
      <c r="H182" s="32">
        <f>IF(G182=0,0,G182/$B182%)</f>
        <v>0</v>
      </c>
      <c r="I182" s="31"/>
      <c r="J182" s="32">
        <f>IF(I182=0,0,I182/$B182%)</f>
        <v>0</v>
      </c>
      <c r="K182" s="33">
        <f>L182+M182</f>
        <v>0</v>
      </c>
      <c r="L182" s="31">
        <f t="shared" ref="L182:M185" si="56">+L122</f>
        <v>0</v>
      </c>
      <c r="M182" s="31">
        <f t="shared" si="56"/>
        <v>0</v>
      </c>
      <c r="N182" s="32">
        <f>IF(K182=0,0,K182/$B182%)</f>
        <v>0</v>
      </c>
      <c r="O182" s="34">
        <f>D182+F182</f>
        <v>0</v>
      </c>
      <c r="P182" s="34">
        <f>D182+F182+H182</f>
        <v>0</v>
      </c>
      <c r="Q182" s="22"/>
    </row>
    <row r="183" spans="1:17" ht="13.5" thickBot="1">
      <c r="A183" s="30" t="s">
        <v>25</v>
      </c>
      <c r="B183" s="60">
        <f t="shared" si="54"/>
        <v>0</v>
      </c>
      <c r="C183" s="31"/>
      <c r="D183" s="32">
        <f t="shared" si="55"/>
        <v>0</v>
      </c>
      <c r="E183" s="31"/>
      <c r="F183" s="32">
        <f t="shared" ref="F183:F192" si="57">IF(E183=0,0,E183/$B183%)</f>
        <v>0</v>
      </c>
      <c r="G183" s="31"/>
      <c r="H183" s="32">
        <f t="shared" ref="H183:H192" si="58">IF(G183=0,0,G183/$B183%)</f>
        <v>0</v>
      </c>
      <c r="I183" s="31"/>
      <c r="J183" s="32">
        <f t="shared" ref="J183:J192" si="59">IF(I183=0,0,I183/$B183%)</f>
        <v>0</v>
      </c>
      <c r="K183" s="33">
        <f t="shared" ref="K183:K192" si="60">L183+M183</f>
        <v>0</v>
      </c>
      <c r="L183" s="31">
        <f t="shared" si="56"/>
        <v>0</v>
      </c>
      <c r="M183" s="31">
        <f t="shared" si="56"/>
        <v>0</v>
      </c>
      <c r="N183" s="32">
        <f t="shared" ref="N183:N192" si="61">IF(K183=0,0,K183/$B183%)</f>
        <v>0</v>
      </c>
      <c r="O183" s="34">
        <f t="shared" ref="O183:O192" si="62">D183+F183</f>
        <v>0</v>
      </c>
      <c r="P183" s="34">
        <f t="shared" ref="P183:P192" si="63">D183+F183+H183</f>
        <v>0</v>
      </c>
      <c r="Q183" s="22" t="str">
        <f>IF(B183=движ!G202,,"Число уч-ся не соттветствует движению")</f>
        <v>Число уч-ся не соттветствует движению</v>
      </c>
    </row>
    <row r="184" spans="1:17" ht="13.5" thickBot="1">
      <c r="A184" s="30" t="s">
        <v>26</v>
      </c>
      <c r="B184" s="60">
        <f t="shared" si="54"/>
        <v>0</v>
      </c>
      <c r="C184" s="31"/>
      <c r="D184" s="32">
        <f t="shared" si="55"/>
        <v>0</v>
      </c>
      <c r="E184" s="31"/>
      <c r="F184" s="32">
        <f t="shared" si="57"/>
        <v>0</v>
      </c>
      <c r="G184" s="31"/>
      <c r="H184" s="32">
        <f t="shared" si="58"/>
        <v>0</v>
      </c>
      <c r="I184" s="31"/>
      <c r="J184" s="32">
        <f t="shared" si="59"/>
        <v>0</v>
      </c>
      <c r="K184" s="33">
        <f t="shared" si="60"/>
        <v>0</v>
      </c>
      <c r="L184" s="31">
        <f t="shared" si="56"/>
        <v>0</v>
      </c>
      <c r="M184" s="31">
        <f t="shared" si="56"/>
        <v>0</v>
      </c>
      <c r="N184" s="32">
        <f t="shared" si="61"/>
        <v>0</v>
      </c>
      <c r="O184" s="34">
        <f t="shared" si="62"/>
        <v>0</v>
      </c>
      <c r="P184" s="34">
        <f t="shared" si="63"/>
        <v>0</v>
      </c>
      <c r="Q184" s="22" t="str">
        <f>IF(B184=движ!I202,,"Число уч-ся не соттветствует движению")</f>
        <v>Число уч-ся не соттветствует движению</v>
      </c>
    </row>
    <row r="185" spans="1:17" ht="13.5" thickBot="1">
      <c r="A185" s="30" t="s">
        <v>27</v>
      </c>
      <c r="B185" s="60">
        <f t="shared" si="54"/>
        <v>0</v>
      </c>
      <c r="C185" s="31"/>
      <c r="D185" s="32">
        <f t="shared" si="55"/>
        <v>0</v>
      </c>
      <c r="E185" s="31"/>
      <c r="F185" s="32">
        <f t="shared" si="57"/>
        <v>0</v>
      </c>
      <c r="G185" s="31"/>
      <c r="H185" s="32">
        <f t="shared" si="58"/>
        <v>0</v>
      </c>
      <c r="I185" s="31"/>
      <c r="J185" s="32">
        <f t="shared" si="59"/>
        <v>0</v>
      </c>
      <c r="K185" s="33">
        <f t="shared" si="60"/>
        <v>0</v>
      </c>
      <c r="L185" s="31">
        <f t="shared" si="56"/>
        <v>0</v>
      </c>
      <c r="M185" s="31">
        <f t="shared" si="56"/>
        <v>0</v>
      </c>
      <c r="N185" s="32">
        <f t="shared" si="61"/>
        <v>0</v>
      </c>
      <c r="O185" s="34">
        <f t="shared" si="62"/>
        <v>0</v>
      </c>
      <c r="P185" s="34">
        <f t="shared" si="63"/>
        <v>0</v>
      </c>
      <c r="Q185" s="22" t="str">
        <f>IF(B185=движ!K202,,"Число уч-ся не соттветствует движению")</f>
        <v>Число уч-ся не соттветствует движению</v>
      </c>
    </row>
    <row r="186" spans="1:17" ht="13.5" thickBot="1">
      <c r="A186" s="30" t="s">
        <v>28</v>
      </c>
      <c r="B186" s="60">
        <f t="shared" si="54"/>
        <v>0</v>
      </c>
      <c r="C186" s="31"/>
      <c r="D186" s="32">
        <f t="shared" si="55"/>
        <v>0</v>
      </c>
      <c r="E186" s="31"/>
      <c r="F186" s="32">
        <f t="shared" si="57"/>
        <v>0</v>
      </c>
      <c r="G186" s="31"/>
      <c r="H186" s="32">
        <f t="shared" si="58"/>
        <v>0</v>
      </c>
      <c r="I186" s="31"/>
      <c r="J186" s="32">
        <f t="shared" si="59"/>
        <v>0</v>
      </c>
      <c r="K186" s="33">
        <f t="shared" si="60"/>
        <v>0</v>
      </c>
      <c r="L186" s="31">
        <f t="shared" ref="L186:M192" si="64">+L126</f>
        <v>0</v>
      </c>
      <c r="M186" s="31">
        <f t="shared" si="64"/>
        <v>0</v>
      </c>
      <c r="N186" s="32">
        <f t="shared" si="61"/>
        <v>0</v>
      </c>
      <c r="O186" s="34">
        <f t="shared" si="62"/>
        <v>0</v>
      </c>
      <c r="P186" s="34">
        <f t="shared" si="63"/>
        <v>0</v>
      </c>
      <c r="Q186" s="22">
        <f>IF(B186=движ!O202,,"Число уч-ся не соттветствует движению")</f>
        <v>0</v>
      </c>
    </row>
    <row r="187" spans="1:17" ht="13.5" thickBot="1">
      <c r="A187" s="30" t="s">
        <v>29</v>
      </c>
      <c r="B187" s="60">
        <f t="shared" si="54"/>
        <v>0</v>
      </c>
      <c r="C187" s="31"/>
      <c r="D187" s="32">
        <f t="shared" si="55"/>
        <v>0</v>
      </c>
      <c r="E187" s="31"/>
      <c r="F187" s="32">
        <f t="shared" si="57"/>
        <v>0</v>
      </c>
      <c r="G187" s="31"/>
      <c r="H187" s="32">
        <f t="shared" si="58"/>
        <v>0</v>
      </c>
      <c r="I187" s="31"/>
      <c r="J187" s="32">
        <f t="shared" si="59"/>
        <v>0</v>
      </c>
      <c r="K187" s="33">
        <f t="shared" si="60"/>
        <v>0</v>
      </c>
      <c r="L187" s="31">
        <f t="shared" si="64"/>
        <v>0</v>
      </c>
      <c r="M187" s="31">
        <f t="shared" si="64"/>
        <v>0</v>
      </c>
      <c r="N187" s="32">
        <f t="shared" si="61"/>
        <v>0</v>
      </c>
      <c r="O187" s="34">
        <f t="shared" si="62"/>
        <v>0</v>
      </c>
      <c r="P187" s="34">
        <f t="shared" si="63"/>
        <v>0</v>
      </c>
      <c r="Q187" s="22">
        <f>IF(B187=движ!Q202,,"Число уч-ся не соттветствует движению")</f>
        <v>0</v>
      </c>
    </row>
    <row r="188" spans="1:17" ht="13.5" thickBot="1">
      <c r="A188" s="30" t="s">
        <v>30</v>
      </c>
      <c r="B188" s="60">
        <f t="shared" si="54"/>
        <v>0</v>
      </c>
      <c r="C188" s="31"/>
      <c r="D188" s="32">
        <f t="shared" si="55"/>
        <v>0</v>
      </c>
      <c r="E188" s="31"/>
      <c r="F188" s="32">
        <f t="shared" si="57"/>
        <v>0</v>
      </c>
      <c r="G188" s="31"/>
      <c r="H188" s="32">
        <f t="shared" si="58"/>
        <v>0</v>
      </c>
      <c r="I188" s="31"/>
      <c r="J188" s="32">
        <f t="shared" si="59"/>
        <v>0</v>
      </c>
      <c r="K188" s="33">
        <f t="shared" si="60"/>
        <v>0</v>
      </c>
      <c r="L188" s="31">
        <f t="shared" si="64"/>
        <v>0</v>
      </c>
      <c r="M188" s="31">
        <f t="shared" si="64"/>
        <v>0</v>
      </c>
      <c r="N188" s="32">
        <f t="shared" si="61"/>
        <v>0</v>
      </c>
      <c r="O188" s="34">
        <f t="shared" si="62"/>
        <v>0</v>
      </c>
      <c r="P188" s="34">
        <f t="shared" si="63"/>
        <v>0</v>
      </c>
      <c r="Q188" s="22">
        <f>IF(B188=движ!S202,,"Число уч-ся не соттветствует движению")</f>
        <v>0</v>
      </c>
    </row>
    <row r="189" spans="1:17" ht="13.5" thickBot="1">
      <c r="A189" s="30" t="s">
        <v>31</v>
      </c>
      <c r="B189" s="60">
        <f t="shared" si="54"/>
        <v>0</v>
      </c>
      <c r="C189" s="31"/>
      <c r="D189" s="32">
        <f t="shared" si="55"/>
        <v>0</v>
      </c>
      <c r="E189" s="31"/>
      <c r="F189" s="32">
        <f t="shared" si="57"/>
        <v>0</v>
      </c>
      <c r="G189" s="31"/>
      <c r="H189" s="32">
        <f t="shared" si="58"/>
        <v>0</v>
      </c>
      <c r="I189" s="31"/>
      <c r="J189" s="32">
        <f t="shared" si="59"/>
        <v>0</v>
      </c>
      <c r="K189" s="33">
        <f t="shared" si="60"/>
        <v>0</v>
      </c>
      <c r="L189" s="31">
        <f t="shared" si="64"/>
        <v>0</v>
      </c>
      <c r="M189" s="31">
        <f t="shared" si="64"/>
        <v>0</v>
      </c>
      <c r="N189" s="32">
        <f t="shared" si="61"/>
        <v>0</v>
      </c>
      <c r="O189" s="34">
        <f t="shared" si="62"/>
        <v>0</v>
      </c>
      <c r="P189" s="34">
        <f t="shared" si="63"/>
        <v>0</v>
      </c>
      <c r="Q189" s="22">
        <f>IF(B189=движ!U202,,"Число уч-ся не соттветствует движению")</f>
        <v>0</v>
      </c>
    </row>
    <row r="190" spans="1:17" ht="13.5" thickBot="1">
      <c r="A190" s="30" t="s">
        <v>32</v>
      </c>
      <c r="B190" s="60">
        <f t="shared" si="54"/>
        <v>0</v>
      </c>
      <c r="C190" s="31"/>
      <c r="D190" s="32">
        <f t="shared" si="55"/>
        <v>0</v>
      </c>
      <c r="E190" s="31"/>
      <c r="F190" s="32">
        <f t="shared" si="57"/>
        <v>0</v>
      </c>
      <c r="G190" s="31"/>
      <c r="H190" s="32">
        <f t="shared" si="58"/>
        <v>0</v>
      </c>
      <c r="I190" s="31"/>
      <c r="J190" s="32">
        <f t="shared" si="59"/>
        <v>0</v>
      </c>
      <c r="K190" s="33">
        <f t="shared" si="60"/>
        <v>0</v>
      </c>
      <c r="L190" s="31">
        <f t="shared" si="64"/>
        <v>0</v>
      </c>
      <c r="M190" s="31">
        <f t="shared" si="64"/>
        <v>0</v>
      </c>
      <c r="N190" s="32">
        <f t="shared" si="61"/>
        <v>0</v>
      </c>
      <c r="O190" s="34">
        <f t="shared" si="62"/>
        <v>0</v>
      </c>
      <c r="P190" s="34">
        <f t="shared" si="63"/>
        <v>0</v>
      </c>
      <c r="Q190" s="22">
        <f>IF(B190=движ!W202,,"Число уч-ся не соттветствует движению")</f>
        <v>0</v>
      </c>
    </row>
    <row r="191" spans="1:17" ht="13.5" thickBot="1">
      <c r="A191" s="30" t="s">
        <v>33</v>
      </c>
      <c r="B191" s="60">
        <f t="shared" si="54"/>
        <v>0</v>
      </c>
      <c r="C191" s="31"/>
      <c r="D191" s="32">
        <f t="shared" si="55"/>
        <v>0</v>
      </c>
      <c r="E191" s="31"/>
      <c r="F191" s="32">
        <f t="shared" si="57"/>
        <v>0</v>
      </c>
      <c r="G191" s="31"/>
      <c r="H191" s="32">
        <f t="shared" si="58"/>
        <v>0</v>
      </c>
      <c r="I191" s="31"/>
      <c r="J191" s="32">
        <f t="shared" si="59"/>
        <v>0</v>
      </c>
      <c r="K191" s="33">
        <f t="shared" si="60"/>
        <v>0</v>
      </c>
      <c r="L191" s="31">
        <f t="shared" si="64"/>
        <v>0</v>
      </c>
      <c r="M191" s="31">
        <f t="shared" si="64"/>
        <v>0</v>
      </c>
      <c r="N191" s="32">
        <f t="shared" si="61"/>
        <v>0</v>
      </c>
      <c r="O191" s="34">
        <f t="shared" si="62"/>
        <v>0</v>
      </c>
      <c r="P191" s="34">
        <f t="shared" si="63"/>
        <v>0</v>
      </c>
      <c r="Q191" s="22">
        <f>IF(B191=движ!AA202,,"Число уч-ся не соттветствует движению")</f>
        <v>0</v>
      </c>
    </row>
    <row r="192" spans="1:17" ht="13.5" thickBot="1">
      <c r="A192" s="30" t="s">
        <v>34</v>
      </c>
      <c r="B192" s="60">
        <f t="shared" si="54"/>
        <v>0</v>
      </c>
      <c r="C192" s="31"/>
      <c r="D192" s="32">
        <f t="shared" si="55"/>
        <v>0</v>
      </c>
      <c r="E192" s="31"/>
      <c r="F192" s="32">
        <f t="shared" si="57"/>
        <v>0</v>
      </c>
      <c r="G192" s="31"/>
      <c r="H192" s="32">
        <f t="shared" si="58"/>
        <v>0</v>
      </c>
      <c r="I192" s="31"/>
      <c r="J192" s="32">
        <f t="shared" si="59"/>
        <v>0</v>
      </c>
      <c r="K192" s="33">
        <f t="shared" si="60"/>
        <v>0</v>
      </c>
      <c r="L192" s="31">
        <f t="shared" si="64"/>
        <v>0</v>
      </c>
      <c r="M192" s="31">
        <f t="shared" si="64"/>
        <v>0</v>
      </c>
      <c r="N192" s="32">
        <f t="shared" si="61"/>
        <v>0</v>
      </c>
      <c r="O192" s="34">
        <f t="shared" si="62"/>
        <v>0</v>
      </c>
      <c r="P192" s="34">
        <f t="shared" si="63"/>
        <v>0</v>
      </c>
      <c r="Q192" s="22">
        <f>IF(B192=движ!AC202,,"Число уч-ся не соттветствует движению")</f>
        <v>0</v>
      </c>
    </row>
    <row r="193" spans="1:16" ht="13.5" thickBot="1">
      <c r="A193" s="35" t="s">
        <v>35</v>
      </c>
      <c r="B193" s="36">
        <f>SUM(B182:B192)</f>
        <v>0</v>
      </c>
      <c r="C193" s="36">
        <f>SUM(C182:C192)</f>
        <v>0</v>
      </c>
      <c r="D193" s="32">
        <f t="shared" si="55"/>
        <v>0</v>
      </c>
      <c r="E193" s="36">
        <f>SUM(E182:E192)</f>
        <v>0</v>
      </c>
      <c r="F193" s="32">
        <f>IF(E193=0,0,E193/$B193%)</f>
        <v>0</v>
      </c>
      <c r="G193" s="36">
        <f>SUM(G182:G192)</f>
        <v>0</v>
      </c>
      <c r="H193" s="32">
        <f>IF(G193=0,0,G193/$B193%)</f>
        <v>0</v>
      </c>
      <c r="I193" s="36">
        <f>SUM(I182:I192)</f>
        <v>0</v>
      </c>
      <c r="J193" s="32">
        <f>IF(I193=0,0,I193/$B193%)</f>
        <v>0</v>
      </c>
      <c r="K193" s="36">
        <f>SUM(K182:K192)</f>
        <v>0</v>
      </c>
      <c r="L193" s="36">
        <f>SUM(L182:L192)</f>
        <v>0</v>
      </c>
      <c r="M193" s="36">
        <f>SUM(M182:M192)</f>
        <v>0</v>
      </c>
      <c r="N193" s="32">
        <f>IF(K193=0,0,K193/$B193%)</f>
        <v>0</v>
      </c>
      <c r="O193" s="32">
        <f>D193+F193</f>
        <v>0</v>
      </c>
      <c r="P193" s="32">
        <f>D193+F193+H193</f>
        <v>0</v>
      </c>
    </row>
    <row r="199" spans="1:16">
      <c r="A199" s="41" t="s">
        <v>9</v>
      </c>
      <c r="B199" s="42"/>
      <c r="C199" s="43"/>
      <c r="D199" s="42"/>
      <c r="E199" s="44"/>
      <c r="F199" s="42"/>
      <c r="G199" s="44"/>
      <c r="H199" s="42"/>
      <c r="I199" s="45" t="s">
        <v>10</v>
      </c>
      <c r="J199" s="46"/>
      <c r="K199" s="44"/>
      <c r="L199" s="42"/>
      <c r="M199" s="44"/>
      <c r="N199" s="44"/>
      <c r="O199" s="44"/>
      <c r="P199" s="47"/>
    </row>
  </sheetData>
  <sheetProtection password="CF62" sheet="1"/>
  <mergeCells count="7">
    <mergeCell ref="G1:P1"/>
    <mergeCell ref="G89:P89"/>
    <mergeCell ref="G179:P179"/>
    <mergeCell ref="G30:P30"/>
    <mergeCell ref="G59:P59"/>
    <mergeCell ref="G149:P149"/>
    <mergeCell ref="G119:P11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движ</vt:lpstr>
      <vt:lpstr>выбыл</vt:lpstr>
      <vt:lpstr>прибыл</vt:lpstr>
      <vt:lpstr>1 сынып</vt:lpstr>
      <vt:lpstr>успеваемость</vt:lpstr>
      <vt:lpstr>выбыл!Область_печати</vt:lpstr>
      <vt:lpstr>движ!Область_печати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Арслан Бейсенов</dc:creator>
  <cp:lastModifiedBy>user</cp:lastModifiedBy>
  <cp:lastPrinted>2022-10-27T05:17:10Z</cp:lastPrinted>
  <dcterms:created xsi:type="dcterms:W3CDTF">2007-10-26T05:54:53Z</dcterms:created>
  <dcterms:modified xsi:type="dcterms:W3CDTF">2022-10-27T06:05:12Z</dcterms:modified>
</cp:coreProperties>
</file>